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PA COTACOES " sheetId="1" r:id="rId4"/>
  </sheets>
  <definedNames/>
  <calcPr/>
  <extLst>
    <ext uri="GoogleSheetsCustomDataVersion1">
      <go:sheetsCustomData xmlns:go="http://customooxmlschemas.google.com/" r:id="rId5" roundtripDataSignature="AMtx7mjruD8KdAOAMXTeJWXphl0Uk2tfcw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E214">
      <text>
        <t xml:space="preserve">======
ID#AAAAea8PdtQ
JEFFERSON FELIX DE GUSMAO DA SILVA    (2022-08-10 19:55:12)
Só por encomenda (fabricante usina)</t>
      </text>
    </comment>
    <comment authorId="0" ref="F216">
      <text>
        <t xml:space="preserve">======
ID#AAAAea8PdtE
JEFFERSON FELIX DE GUSMAO DA SILVA    (2022-08-10 19:50:58)
Não disponibilizam na cor amadeirada (e pela comparação dos preços, vai ser sempre cortada na média saneada)</t>
      </text>
    </comment>
    <comment authorId="0" ref="N10">
      <text>
        <t xml:space="preserve">======
ID#AAAAbuU40oU
JEFFERSON FELIX DE GUSMAO DA SILVA    (2022-07-05 16:47:00)
Orçamento que foi utilizado para a atualização/adição do item e outras observações</t>
      </text>
    </comment>
    <comment authorId="0" ref="M103">
      <text>
        <t xml:space="preserve">======
ID#AAAAMpbEFjw
tc={8B5F8D51-61B7-48F2-83C3-3AFAD66AC5EC}    (2021-08-05 18:21:09)
[Comentário encadeado]
Sua versão do Excel permite que você leia este comentário encadeado, no entanto, as edições serão removidas se o arquivo for aberto em uma versão mais recente do Excel. Saiba mais: https://go.microsoft.com/fwlink/?linkid=870924
Comentário:
    UTILIZADO VALOR REFERENCIAL ADOTADO NO PREGÃO 05/2021 PROCESSO 23076.075874/2020-12</t>
      </text>
    </comment>
    <comment authorId="0" ref="L61">
      <text>
        <t xml:space="preserve">======
ID#AAAAMpbEFjk
tc={CE0CC0BF-FECD-46A4-967E-26595B2CDA71}    (2021-08-05 18:21:09)
[Comentário encadeado]
Sua versão do Excel permite que você leia este comentário encadeado, no entanto, as edições serão removidas se o arquivo for aberto em uma versão mais recente do Excel. Saiba mais: https://go.microsoft.com/fwlink/?linkid=870924
Comentário:
    74,49 em 06/04/2021</t>
      </text>
    </comment>
  </commentList>
  <extLst>
    <ext uri="GoogleSheetsCustomDataVersion1">
      <go:sheetsCustomData xmlns:go="http://customooxmlschemas.google.com/" r:id="rId1" roundtripDataSignature="AMtx7mjMRmaNkELEn9MRcGPEB/c5ByzNGw=="/>
    </ext>
  </extLst>
</comments>
</file>

<file path=xl/sharedStrings.xml><?xml version="1.0" encoding="utf-8"?>
<sst xmlns="http://schemas.openxmlformats.org/spreadsheetml/2006/main" count="761" uniqueCount="472">
  <si>
    <t>UNIVERSIDADE FEDERAL DE PERNAMBUCO
SUPERINTENDÊNCIA DE INFRAESTRUTURA
DIRETORIA DE PLANOS E PROJETOS</t>
  </si>
  <si>
    <t>MAPA DE COTAÇÕES</t>
  </si>
  <si>
    <t>LOCAL:</t>
  </si>
  <si>
    <t>UFPE - CAMPUS RECIFE</t>
  </si>
  <si>
    <t>ITEM</t>
  </si>
  <si>
    <t>DESCRIÇÃO</t>
  </si>
  <si>
    <t>UNIDADE</t>
  </si>
  <si>
    <t>COTAÇÃO 1</t>
  </si>
  <si>
    <t>COTAÇÃO 2</t>
  </si>
  <si>
    <t>COTAÇÃO 3</t>
  </si>
  <si>
    <t>COTAÇÃO 4</t>
  </si>
  <si>
    <t>COTAÇÃO 5</t>
  </si>
  <si>
    <t>CV</t>
  </si>
  <si>
    <t>LI</t>
  </si>
  <si>
    <t>LS</t>
  </si>
  <si>
    <t>PREÇO (R$)</t>
  </si>
  <si>
    <t>DATA</t>
  </si>
  <si>
    <t>ORIGEM; OBS</t>
  </si>
  <si>
    <t>0</t>
  </si>
  <si>
    <t>ADMINISTRAÇÃO LOCAL</t>
  </si>
  <si>
    <t>COT 0.1</t>
  </si>
  <si>
    <t>VIGIA NOTURNO (VALOR COM 20% ADICIONAL SINDUSCON/PE)</t>
  </si>
  <si>
    <t>MÊS</t>
  </si>
  <si>
    <t>SINDUSCON/PE</t>
  </si>
  <si>
    <t>SEGEL</t>
  </si>
  <si>
    <t>1</t>
  </si>
  <si>
    <t>SERVIÇOS PRELIMINARES</t>
  </si>
  <si>
    <t>COT 1.3</t>
  </si>
  <si>
    <t>DESTINAÇÃO FINAL DE RESÍDUOS DA CONSTRUÇÃO CIVIL EM USINA DE RECICLAGEM LICENCIADA (CTR) - ENTULHO</t>
  </si>
  <si>
    <t>T</t>
  </si>
  <si>
    <t>CICLO AMBIENTAL</t>
  </si>
  <si>
    <t>ORSE</t>
  </si>
  <si>
    <t>CTR CANDEIAS</t>
  </si>
  <si>
    <t>CCS - ODONTO - REFORMA DA CLINICA C</t>
  </si>
  <si>
    <t>2</t>
  </si>
  <si>
    <t>CANTEIRO DE OBRAS</t>
  </si>
  <si>
    <t>COT 2.1</t>
  </si>
  <si>
    <t>PARAFUSO DE METAL 2 X 12 (SEXTAVADO)</t>
  </si>
  <si>
    <t>UN</t>
  </si>
  <si>
    <t>01690/ORSE</t>
  </si>
  <si>
    <t>COT 2.2</t>
  </si>
  <si>
    <t>ALUGUEL DE BUREAU DE MADEIRA 1,40 M (1 UNIDADE)</t>
  </si>
  <si>
    <t>10529/ORSE</t>
  </si>
  <si>
    <t>COT 2.3</t>
  </si>
  <si>
    <t>ALUGUEL DE MESA PARA REUNIÃO (1 UNIDADE)</t>
  </si>
  <si>
    <t>10530/ORSE</t>
  </si>
  <si>
    <t>COT 2.4</t>
  </si>
  <si>
    <t>ALUGUEL DE MESA PARA REFEITÓRIO (2 UNIDADES)</t>
  </si>
  <si>
    <t>COT 2.5</t>
  </si>
  <si>
    <t>ALUGUEL DE CADEIRA SEM BRAÇOS PARA ESCRITÓRIO (4 UNIDADES)</t>
  </si>
  <si>
    <t>10531/ORSE</t>
  </si>
  <si>
    <t>COT 2.6</t>
  </si>
  <si>
    <t>ALUGUEL DE CADEIRA SEM BRAÇOS PARA REFEITÓRIO (20 UNIDADES)</t>
  </si>
  <si>
    <t>COT 2.7</t>
  </si>
  <si>
    <t>ALUGUEL DE ARQUIVO EM AÇO (1 UNIDADE)</t>
  </si>
  <si>
    <t>10535/ORSE</t>
  </si>
  <si>
    <t>COT 2.8</t>
  </si>
  <si>
    <t>ALUGUEL DE COMPUTADOR NOTEBOOK (1 UNIDADE)</t>
  </si>
  <si>
    <t>10540/ORSE</t>
  </si>
  <si>
    <t>COT 2.9</t>
  </si>
  <si>
    <t>ALUGUEL DE IMPRESSORA COLORIDA - LASER (1 UNIDADE)</t>
  </si>
  <si>
    <t>10541/ORSE</t>
  </si>
  <si>
    <t>COT 2.10</t>
  </si>
  <si>
    <t>ALUGUEL DE APARELHO DE AR CONDICIONADO 18.000 BTUs (1 UNIDADE)</t>
  </si>
  <si>
    <t>10568/ORSE</t>
  </si>
  <si>
    <t>COT 2.12</t>
  </si>
  <si>
    <t>ALUGUEL DE ARMÁRIO EM AÇO PARA VESTIÁRIO (1 UNIDADE)</t>
  </si>
  <si>
    <t>10537/ORSE</t>
  </si>
  <si>
    <t>COT 2.13</t>
  </si>
  <si>
    <t>INTERNET - DESPESA MENSAL</t>
  </si>
  <si>
    <t>10558/ORSE</t>
  </si>
  <si>
    <t>COT 2.14</t>
  </si>
  <si>
    <t>TELEFONE - DESPESA MENSAL</t>
  </si>
  <si>
    <t>10557/ORSE</t>
  </si>
  <si>
    <t>COT 2.17</t>
  </si>
  <si>
    <t>PAPEL TOALHA INTERFOLHA (1000 UND)</t>
  </si>
  <si>
    <t xml:space="preserve">AMERICANAS </t>
  </si>
  <si>
    <t>EXTRA</t>
  </si>
  <si>
    <t>MAGAZINE LUIZA</t>
  </si>
  <si>
    <t>PONTO FRIO</t>
  </si>
  <si>
    <t>CASAS BAHIA</t>
  </si>
  <si>
    <t>COT 2.18</t>
  </si>
  <si>
    <t>ALCOOL GEL 70</t>
  </si>
  <si>
    <t>L</t>
  </si>
  <si>
    <t>AMERICANAS</t>
  </si>
  <si>
    <t>COT 2.19</t>
  </si>
  <si>
    <t>HIPOCLORITO DE SÓDIO</t>
  </si>
  <si>
    <t>SHOPEE</t>
  </si>
  <si>
    <t>COT 2.20</t>
  </si>
  <si>
    <t>ALCOOL 70</t>
  </si>
  <si>
    <t>CARREFOUR</t>
  </si>
  <si>
    <t>BAZAR DO CABELEIREIRO</t>
  </si>
  <si>
    <t>FERREIRA COSTA</t>
  </si>
  <si>
    <t>COT 2.21</t>
  </si>
  <si>
    <t>SABONETE LÍQUIDO</t>
  </si>
  <si>
    <t>COT 2.22</t>
  </si>
  <si>
    <t>TERMÔMETRO TESTA INFRAVERMELHO</t>
  </si>
  <si>
    <t>SHOPTIME</t>
  </si>
  <si>
    <t>AMAZON</t>
  </si>
  <si>
    <t>COT 2.23</t>
  </si>
  <si>
    <t>BANNER (60X40)CM, IMPRESSÃO DIGITAL EM LONA C/ QUALIDADE FOTOGRÁFICA, INCLUSIVE BASTÃO, CORDÃO NYLON E PONTEIRAS PLÁSTICAS</t>
  </si>
  <si>
    <t>COPYFLEX</t>
  </si>
  <si>
    <t>ÉPURA</t>
  </si>
  <si>
    <t>R MELO</t>
  </si>
  <si>
    <t>GRAFICA RECIFE</t>
  </si>
  <si>
    <t>COT 2.24</t>
  </si>
  <si>
    <t>ÁGUA SANITÁRIA</t>
  </si>
  <si>
    <t>DESKONTÃO</t>
  </si>
  <si>
    <t>ARCO MIX</t>
  </si>
  <si>
    <t>BOMPREÇO</t>
  </si>
  <si>
    <t>COT SC 2.1</t>
  </si>
  <si>
    <t>DESINFETANTE 500ML</t>
  </si>
  <si>
    <t>COT SC 2.2</t>
  </si>
  <si>
    <t>PAPEL HIGIÊNICO 4 ROLOS</t>
  </si>
  <si>
    <t>DROGARIA MINAS</t>
  </si>
  <si>
    <t>CEPEL</t>
  </si>
  <si>
    <t>COT SC 2.3</t>
  </si>
  <si>
    <t>SACO DE LIXO 15L ( 30 UNIDADES )</t>
  </si>
  <si>
    <t>COPAFER</t>
  </si>
  <si>
    <t>TUPAN</t>
  </si>
  <si>
    <t>TELHANORTE</t>
  </si>
  <si>
    <t>COT SC 2.4</t>
  </si>
  <si>
    <t>PAPEL SULFITE, BRANCO, A 4, 75 G</t>
  </si>
  <si>
    <t>FL</t>
  </si>
  <si>
    <t>LE BISCUIT</t>
  </si>
  <si>
    <t>COT SC 2.5</t>
  </si>
  <si>
    <t>BORRACHA - 2 UNIDADES</t>
  </si>
  <si>
    <t>CJ</t>
  </si>
  <si>
    <t>KALUNGA</t>
  </si>
  <si>
    <t>PORTINFO</t>
  </si>
  <si>
    <t>FABER CASTELL</t>
  </si>
  <si>
    <t>LEPOK</t>
  </si>
  <si>
    <t>COT SC 2.6</t>
  </si>
  <si>
    <t>CANETA ESFEROGRÁFICA</t>
  </si>
  <si>
    <t>CONTABILISTA</t>
  </si>
  <si>
    <t>COSTA ATACADO</t>
  </si>
  <si>
    <t>COT SC 2.7</t>
  </si>
  <si>
    <t>CARTUCHO PARA IMPRESSÃO</t>
  </si>
  <si>
    <t>03117/ORSE</t>
  </si>
  <si>
    <t>COT SC 2.8</t>
  </si>
  <si>
    <t>LÁPIS - 12 UNIDADES</t>
  </si>
  <si>
    <t>NAGEM</t>
  </si>
  <si>
    <t>CAÇULA</t>
  </si>
  <si>
    <t>COT SC 2.9</t>
  </si>
  <si>
    <t>PLOTAGEM DE 2 JOGOS COMPLETOS DO PROJETO EXECUTIVO</t>
  </si>
  <si>
    <t>M2</t>
  </si>
  <si>
    <t>SIGMA</t>
  </si>
  <si>
    <t>PLOTJET</t>
  </si>
  <si>
    <t>COPYSHOP</t>
  </si>
  <si>
    <t>COT SC 2.10</t>
  </si>
  <si>
    <t>ÁGUA OXIGENADA 10 VOLUMES 100ML</t>
  </si>
  <si>
    <t>DROGARAIA</t>
  </si>
  <si>
    <t>FARMADELIVERY</t>
  </si>
  <si>
    <t>DROGAL</t>
  </si>
  <si>
    <t>ULTRAFARMA</t>
  </si>
  <si>
    <t>COT SC 2.11</t>
  </si>
  <si>
    <t>ÁLCOOL 500 ML</t>
  </si>
  <si>
    <t>GRANDE MERCEARIA</t>
  </si>
  <si>
    <t>ARCOMIX</t>
  </si>
  <si>
    <t>BARATEIRO</t>
  </si>
  <si>
    <t>COT SC 2.12</t>
  </si>
  <si>
    <t>ALGODÃO HIDRÓFILO TIPO BOLINHA 50G</t>
  </si>
  <si>
    <t>SPECIALLITA</t>
  </si>
  <si>
    <t>SUPER NOSSO EM CASA</t>
  </si>
  <si>
    <t>ARAÚJO</t>
  </si>
  <si>
    <t>DROGARIA NOVA ESPERANÇA</t>
  </si>
  <si>
    <t>COT SC 2.13</t>
  </si>
  <si>
    <t>ASPIRINA C COM 30 COMPRIMIDOS</t>
  </si>
  <si>
    <t>DROGA RAIA</t>
  </si>
  <si>
    <t>ARAUJO</t>
  </si>
  <si>
    <t>DROGARIA SÃO PAULO</t>
  </si>
  <si>
    <t>PAGUE MENOS</t>
  </si>
  <si>
    <t>COT SC 2.14</t>
  </si>
  <si>
    <t>ELIXIR SANATIVO 120 ML</t>
  </si>
  <si>
    <t>FARMÁCIA SANTOANTÃO</t>
  </si>
  <si>
    <t>PAGUEMENOS</t>
  </si>
  <si>
    <t>TITOFARMA</t>
  </si>
  <si>
    <t>COT SC 2.15</t>
  </si>
  <si>
    <t>ESPARADRAPO (5M X 4,5CM)</t>
  </si>
  <si>
    <t>FIBRA CIRÚRGICA</t>
  </si>
  <si>
    <t>DROGARIAS PACHECO</t>
  </si>
  <si>
    <t>ONEPHARMA</t>
  </si>
  <si>
    <t>COT SC 2.16</t>
  </si>
  <si>
    <t>GAZE 10 UND</t>
  </si>
  <si>
    <t>MAGAZINE MÉDICA</t>
  </si>
  <si>
    <t>COT SC 2.17</t>
  </si>
  <si>
    <t>NEOSALDINA 20 COMPRIMIDOS</t>
  </si>
  <si>
    <t>EXTRAFARMA</t>
  </si>
  <si>
    <t>FARMA 22</t>
  </si>
  <si>
    <t>COT SC 2.18</t>
  </si>
  <si>
    <t>SABÃO AMARELO (5 UNIDADES)</t>
  </si>
  <si>
    <t>LIMPCENTER</t>
  </si>
  <si>
    <t>SUPER PAGUE MENOS</t>
  </si>
  <si>
    <t>COT SC 2.20</t>
  </si>
  <si>
    <t>ÁGUA MINERAL ENVASADA EM GARRAFÕES DE 20L</t>
  </si>
  <si>
    <t>PAINEL DE PREÇOS</t>
  </si>
  <si>
    <t>3</t>
  </si>
  <si>
    <t>SEGURANÇA E SAÚDE</t>
  </si>
  <si>
    <t>COT 3.2</t>
  </si>
  <si>
    <t>PCMSO - PROGRAMA DE CONTROLE DE MEDICINA E SAÚDE OCUPACIONAL</t>
  </si>
  <si>
    <t>META</t>
  </si>
  <si>
    <t>QUALIMETRIA</t>
  </si>
  <si>
    <t>SEGPLAN</t>
  </si>
  <si>
    <t>MAIS</t>
  </si>
  <si>
    <t>COT 3.4</t>
  </si>
  <si>
    <t>ELABORAÇÃO DE PGR - PROGRAMA DE GERENCIAMENTO DE RISCOS - CONFORME NR1</t>
  </si>
  <si>
    <t>4</t>
  </si>
  <si>
    <t>INFRAESTRUTURA</t>
  </si>
  <si>
    <t>5</t>
  </si>
  <si>
    <t>SUPERESTRUTURA</t>
  </si>
  <si>
    <t>6</t>
  </si>
  <si>
    <t>ALVENARIA, VEDAÇÕES E DIVISÓRIAS</t>
  </si>
  <si>
    <t>7</t>
  </si>
  <si>
    <t>COBERTURA</t>
  </si>
  <si>
    <t>7.1</t>
  </si>
  <si>
    <t>ESTRUTURA</t>
  </si>
  <si>
    <t>7.2</t>
  </si>
  <si>
    <t>TELHAMENTO</t>
  </si>
  <si>
    <t>8</t>
  </si>
  <si>
    <t>IMPERMEABILIZAÇÃO</t>
  </si>
  <si>
    <t>9</t>
  </si>
  <si>
    <t>10</t>
  </si>
  <si>
    <t>ESQUADRIAS</t>
  </si>
  <si>
    <t>10.1</t>
  </si>
  <si>
    <t>PORTAS</t>
  </si>
  <si>
    <t>COT SC 10.9</t>
  </si>
  <si>
    <t>CONJUNTO COMPLETO DE MAÇANETA E FECHADURA EM AÇO INOX, ACABAMENTO POLIDO, EXTERNA, LINHA ARCUS, FABRICANTE HAFELE OU EQUIVALENTE TÉCNICO</t>
  </si>
  <si>
    <t>METALFERCO</t>
  </si>
  <si>
    <t>MADEIRA MADEIRA</t>
  </si>
  <si>
    <t>LISTONE</t>
  </si>
  <si>
    <t>DISMADE</t>
  </si>
  <si>
    <t>CAC - ACESSIBILIDADE</t>
  </si>
  <si>
    <t>10.2</t>
  </si>
  <si>
    <t>JANELAS</t>
  </si>
  <si>
    <t>10.3</t>
  </si>
  <si>
    <t>GRADES / GUARDACORPOS / CORRIMÃOS</t>
  </si>
  <si>
    <t>10.4</t>
  </si>
  <si>
    <t>VIDROS E ESPELHOS</t>
  </si>
  <si>
    <t>11</t>
  </si>
  <si>
    <t>SISTEMAS E INSTALAÇÕES HIDROSSANITÁRIAS</t>
  </si>
  <si>
    <t>11.1</t>
  </si>
  <si>
    <t>TUBOS DE AÇO, COBRE, PVC, CPVC E OUTROS MATERIAIS</t>
  </si>
  <si>
    <t>11.2</t>
  </si>
  <si>
    <t>RALOS E CAIXAS SIFONADAS</t>
  </si>
  <si>
    <t>11.3</t>
  </si>
  <si>
    <t>APARELHOS SANITÁRIOS, LOUÇAS, METAIS, ACESSÓRIOS E OUTROS</t>
  </si>
  <si>
    <t>11.4</t>
  </si>
  <si>
    <t>PONTOS DE ÁGUA E ESGOTO</t>
  </si>
  <si>
    <t>11.5</t>
  </si>
  <si>
    <t>CAIXAS DE INSPEÇÃO, DE GORDURA E RESERVATÓRIOS</t>
  </si>
  <si>
    <t>11.6</t>
  </si>
  <si>
    <t>REGISTROS, VÁLVULA, TORNEIRAS DE BÓIA</t>
  </si>
  <si>
    <t>11.7</t>
  </si>
  <si>
    <t>HIDRÔMETROS</t>
  </si>
  <si>
    <t>11.8</t>
  </si>
  <si>
    <t>SERVIÇOS AUXILIARES</t>
  </si>
  <si>
    <t>12</t>
  </si>
  <si>
    <t>SISTEMAS E INSTALAÇÕES ELÉTRICAS</t>
  </si>
  <si>
    <t>12.1</t>
  </si>
  <si>
    <t>ELETRODUTOS E ELETROCALHAS</t>
  </si>
  <si>
    <t>COT 12.3</t>
  </si>
  <si>
    <t>ABRAÇADEIRA TMC 3/4"</t>
  </si>
  <si>
    <t>JAGUAR</t>
  </si>
  <si>
    <t>MAFEMA</t>
  </si>
  <si>
    <t>DIMENSIONAL</t>
  </si>
  <si>
    <t>INCOMEL</t>
  </si>
  <si>
    <t>COT 12.19</t>
  </si>
  <si>
    <t>ELETROCALHA METÁLICA TIPO U PERFURADA EM CHAPA DE AÇO GALVANIZADA A FOGO DIMENSÃO 100X50MM, COM VIROLA</t>
  </si>
  <si>
    <t>M</t>
  </si>
  <si>
    <t>ELETROPOLL</t>
  </si>
  <si>
    <t>ANTIBIÓTICOS</t>
  </si>
  <si>
    <t>COT 12.175</t>
  </si>
  <si>
    <t>ABRAÇADEIRA SUSPENSA PARA ELETROCALHA METÁLICA TIPO U PERFURADA EM CHAPA DE AÇO GALVANIZADO DIMENSÃO 100X50MM, COM VIROLA</t>
  </si>
  <si>
    <t>REAL PERFIL</t>
  </si>
  <si>
    <t>MAXTIL</t>
  </si>
  <si>
    <t>BIOMÉDICAS</t>
  </si>
  <si>
    <t>COT 12.176</t>
  </si>
  <si>
    <t xml:space="preserve">FLANGE PARA ELETROCALHA 100X50MM </t>
  </si>
  <si>
    <t>COT 12.180</t>
  </si>
  <si>
    <t>BUCHA COM ARRUELA EM ALUMÍNIO PARA ELETRODUTO Ø 3/4"</t>
  </si>
  <si>
    <t>COT 12.190</t>
  </si>
  <si>
    <t>SUPORTE VERTICAL PARA ELETROCALHA METÁLICA TIPO U PERFURADA EM CHAPA DE AÇO GALVANIZADO DIMENSÃO 100X100MM, COM VIROLA</t>
  </si>
  <si>
    <t>12.2</t>
  </si>
  <si>
    <t>FIOS E CABOS ELÉTRICOS / CAIXA E CONDULETES / INTERRUPTORES / TOMADAS</t>
  </si>
  <si>
    <t>COT 12.6</t>
  </si>
  <si>
    <t>SAÍDA HORIZONTAL PARA ELETRODUTO 3/4</t>
  </si>
  <si>
    <t>RMF</t>
  </si>
  <si>
    <t>COT 12.21</t>
  </si>
  <si>
    <t>CURVA DE 90 GRAUS  GALVANIZADA A FOGO PARA ELETROCALHA DE 100MMX50MM</t>
  </si>
  <si>
    <t>INFRA ELETROCALHA</t>
  </si>
  <si>
    <t>COT 12.24</t>
  </si>
  <si>
    <t>JUNÇÃO/EMENDA/TALA  GALVANIZADA A FOGO PARA ELETROCALHA 100X50MM</t>
  </si>
  <si>
    <t>04032/ORSE</t>
  </si>
  <si>
    <t>BIOTERISMO</t>
  </si>
  <si>
    <t>COT 12.25</t>
  </si>
  <si>
    <t>SAÍDA LATERAL  GALVANIZADA A FOGO PARA ELETRODUTO 1"</t>
  </si>
  <si>
    <t>COT 12.27</t>
  </si>
  <si>
    <t>ARRUELA LISA ZINCADA PARA VERGALHAO 1/4"</t>
  </si>
  <si>
    <t xml:space="preserve">08347/ORSE </t>
  </si>
  <si>
    <t>ARMAZEM CORAL</t>
  </si>
  <si>
    <t>COT 12.109</t>
  </si>
  <si>
    <t>SUPORTE TIPO MÃO FRANCESA PARA ELETROCALHA METÁLICA TIPO U PERFURADA EM CHAPA DE AÇO GALVANIZADA A FOGO DIMENSÃO 100X50MM, COM VIROLA</t>
  </si>
  <si>
    <t>SANTIL</t>
  </si>
  <si>
    <t>GABINETE DO REITOR</t>
  </si>
  <si>
    <t>COT 12.111</t>
  </si>
  <si>
    <t>TÊ VERTICAL DE DESCIDA LATERAL PARA ELETROCALHA METÁLICA TIPO U PERFURADA EM CHAPA DE AÇO GALVANIZADA A FOGO DIMENSÃO 100X50MM, COM VIROLA</t>
  </si>
  <si>
    <t>COT 12.181</t>
  </si>
  <si>
    <t>TAMPÃO DE BORRACHA PARA FECHAMENTO DE CONDULETE Ø 3/4"</t>
  </si>
  <si>
    <t>COT 12.182</t>
  </si>
  <si>
    <t>ADAPTADOR PARA CONDULETE Ø 3/4"</t>
  </si>
  <si>
    <t>ILUMISUL</t>
  </si>
  <si>
    <t>MELHOR INDUSTRIA</t>
  </si>
  <si>
    <t>COT 12.187</t>
  </si>
  <si>
    <t>CONDULETE DE ALUMÍNIO, TIPO X, COM TAMPA PARA TOMADA DUPLA, PARA ELETRODUTO DE AÇO GALVANIZADO DN 20 MM (3/4''), APARENTE</t>
  </si>
  <si>
    <t>INFRAELETROCALHA</t>
  </si>
  <si>
    <t>COT 12.188</t>
  </si>
  <si>
    <t>CONDULETE DE ALUMÍNIO, TIPO X, COM TAMPA PARA INTERRUPTOR 1 SEÇÃO, PARA ELETRODUTO DE AÇO GALVANIZADO DN 20 MM (3/4''), APARENTE</t>
  </si>
  <si>
    <t>12.3</t>
  </si>
  <si>
    <t>QUADROS E DISJUNTORES</t>
  </si>
  <si>
    <t>COT 13.67</t>
  </si>
  <si>
    <t>DISJUNTOR TRIPOLAR TIPO DIN, CORRENTE NOMINAL 80A - FORNECIMENTO E INSTALAÇÃO</t>
  </si>
  <si>
    <t>12.4</t>
  </si>
  <si>
    <t>LUMINÁRIAS, LÂMPADAS E ACESSÓRIOS</t>
  </si>
  <si>
    <t>COT 12.184</t>
  </si>
  <si>
    <t>LUMINÁRIA DE EMBUTIR EM ALUMÍNIO FORMATO 75X75X65MM TIPO SPOT FLAT MINI DICROICA 1XGU10, NA COR BRANCO REF IN 65100/APE FABRICANTE NEW LINE OU EQUIVALENTE TÉCNICO</t>
  </si>
  <si>
    <t>ART LED</t>
  </si>
  <si>
    <t>LUMALUX</t>
  </si>
  <si>
    <t>COT 12.185</t>
  </si>
  <si>
    <t>LUMINÁRIA DE EMBUTIR EM ALUMÍNIO FORMATO 300X300X50MM NA COR BRANCO COM LÂMPADA EM LED INTEGRADO 24,4W REF 19220/30LED4 FABRICANTE USINA DESIGN OU EQUIVALENTE TÉCNICO</t>
  </si>
  <si>
    <t>COT 12.186</t>
  </si>
  <si>
    <t>LUMINÁRIA PENDENTE EM ALUMÍNIO FORMATO 40X600X50MM NA COR AMADEIRADO PARA 01 LÂMPADA DE LED 18W REF 810/60-4K FABRICANTE SPOTLINE OU EQUIVALENTE TÉCNICO</t>
  </si>
  <si>
    <t>INSPIRE HOME</t>
  </si>
  <si>
    <t>COT 12.189</t>
  </si>
  <si>
    <t>LÂMPADA LED MINI DICRÓICA GU10</t>
  </si>
  <si>
    <t>ARTLED</t>
  </si>
  <si>
    <t>12.5</t>
  </si>
  <si>
    <t>PONTOS ELÉTRICOS</t>
  </si>
  <si>
    <t>12.6</t>
  </si>
  <si>
    <t>POSTES DE ILUMINAÇÃO</t>
  </si>
  <si>
    <t>12.7</t>
  </si>
  <si>
    <t>TRANSFORMADORES</t>
  </si>
  <si>
    <t>13</t>
  </si>
  <si>
    <t>AUTOMAÇÃO, INSTALAÇÕES DE GÁS E INCÊNDIO, SISTEMA LÓGICO / TELEFONIA E CFTV</t>
  </si>
  <si>
    <t>13.1</t>
  </si>
  <si>
    <t>CABEAMENTO ESTRUTURADO E SEGURANÇA</t>
  </si>
  <si>
    <t>COT 13.3</t>
  </si>
  <si>
    <t>CERTIFICAÇÃO DE PONTO METÁLICO CAT 6</t>
  </si>
  <si>
    <t>ZERO UM</t>
  </si>
  <si>
    <t>PRONET</t>
  </si>
  <si>
    <t>INFINITO</t>
  </si>
  <si>
    <t>COT 13.6</t>
  </si>
  <si>
    <t>ORGANIZADOR DE CABOS HORIZONTAL, FECHADO</t>
  </si>
  <si>
    <t>SILVESTRE SOLUÇÕES</t>
  </si>
  <si>
    <t>TELCABOS</t>
  </si>
  <si>
    <t>LEMOS</t>
  </si>
  <si>
    <t>KGM LAN</t>
  </si>
  <si>
    <t>RECICABOS</t>
  </si>
  <si>
    <t>COT 13.7</t>
  </si>
  <si>
    <t>VOICE PANEL DE 30 PORTAS - FABRICANTE FURUKAWA OU SIMILAR</t>
  </si>
  <si>
    <t>CONCABOS</t>
  </si>
  <si>
    <t>COT 13.10</t>
  </si>
  <si>
    <t>ACCESS POINT, DUAL BAND (2.4 E 5 GHZ, ANTENAS OMNIDIRECIONAIS INTERNAS, PADRÃO 802.11 AC/N, PORTA GIGABIT ETHERNET 10/100/1000 BASE-T RJ-45, ALIMENTAÇÃO 802AF POE) SUPORTAR GERENCIAMENTO CENTRALIZADO - RUCKUS R 610</t>
  </si>
  <si>
    <t>SISTEMA INFORMATICA</t>
  </si>
  <si>
    <t>COT 13.31</t>
  </si>
  <si>
    <t>RACK FECHADO DE PAREDE 12U 19".</t>
  </si>
  <si>
    <t>DWH TECHNOLOGY</t>
  </si>
  <si>
    <t>COT 13.43</t>
  </si>
  <si>
    <t xml:space="preserve">TRANSCEIVER SFP 1000BASELX SM 10KM LC DUPLEX DDM LR REF MGBS10 FABRICANTE TRENDNET TI OU EQUIVALENTE TÉCNICO </t>
  </si>
  <si>
    <t>KGM</t>
  </si>
  <si>
    <t>NET COMPUTADORES</t>
  </si>
  <si>
    <t>COT 13.44</t>
  </si>
  <si>
    <t xml:space="preserve">DISTRIBUIDOR INTERNO ÓPTICO - D.I.O. 4 SAÍDAS SC/UPC COM ACOPLADORES FABRICANTE FIBRACEM OU EQUIVALENTE TÉCNICO </t>
  </si>
  <si>
    <t>COT 13.45</t>
  </si>
  <si>
    <t>FAST CONNECTOR SC/UPC FABRICANTE SECCON OU EQUIVALENTE TÉCNICO</t>
  </si>
  <si>
    <t>COT 13.46</t>
  </si>
  <si>
    <t>CORDÃO ÓPTICO LC/SC UPC REF CSSFCXLC2 FABRICANTE OVERTEK OU EQUIVALENTE TÉCNICO</t>
  </si>
  <si>
    <t>COT 13.47</t>
  </si>
  <si>
    <t>CABO ÓPTICO DROP 2F MONOMODO SM 9/125 FABRICANTE PRYSMIAN OU EQUIVALENTE TÉCNICO</t>
  </si>
  <si>
    <t>COT 13.48</t>
  </si>
  <si>
    <t>BLOCO IDC 110 50 PARES</t>
  </si>
  <si>
    <t>COT 13.49</t>
  </si>
  <si>
    <t>FORNECIMENTO E INSTALAÇÃO DE SWITCH 24 PORTAS 10/100/1000 BASE-T RJ45 + 04 INTERFACES POE+ SFP  1/2.5GBASE-X ETHERNET, PADRÃO 19" x 1U DE ALTURA, MODELO REFERÊNCIA: SUMMIT X435 OU RUCKUS SERIES ICX 7150</t>
  </si>
  <si>
    <t>13.2</t>
  </si>
  <si>
    <t>INSTALAÇÕES DE GÁS E INCÊNDIO</t>
  </si>
  <si>
    <t>14</t>
  </si>
  <si>
    <t>SISTEMAS DE PROTEÇÃO CONTRA DESCARGAS ATMOSFÉRICAS</t>
  </si>
  <si>
    <t>15</t>
  </si>
  <si>
    <t>AR CONDICIONADO, VENTILAÇÃO E EXAUSTÃO</t>
  </si>
  <si>
    <t>COT 15.25</t>
  </si>
  <si>
    <t>MANTA LA DE VIDRO COM UMA DAS FACES ALUMINIZADA 1200 MM X 25 M</t>
  </si>
  <si>
    <t>PR SISTEMAS CONSTRUTIVOS</t>
  </si>
  <si>
    <t>TOTAL FORROS E ISOLAMENTOS</t>
  </si>
  <si>
    <t>TECHISO</t>
  </si>
  <si>
    <t>16</t>
  </si>
  <si>
    <t>REVESTIMENTOS PARA PAREDES E PISOS</t>
  </si>
  <si>
    <t>16.1</t>
  </si>
  <si>
    <t>CHAPISCOS</t>
  </si>
  <si>
    <t>16.2</t>
  </si>
  <si>
    <t>EMBOÇOS</t>
  </si>
  <si>
    <t>16.3</t>
  </si>
  <si>
    <t>MASSA ÚNICA</t>
  </si>
  <si>
    <t>16.4</t>
  </si>
  <si>
    <t>CARPETE, PLACAS PRÉ-MOLDADAS, OUTROS</t>
  </si>
  <si>
    <t>COT 16.54</t>
  </si>
  <si>
    <t>REVESTIMENTO VINÍLICO, FORMATO MANTA 2X25,00M ESPESSURA 2MM, LINHA DECODE, COLEÇÃO WOOD, COR BROWN REF 25104006, FABRICANTE TARKETT OU EQUIVALENTE TÉCNICO</t>
  </si>
  <si>
    <t>GL</t>
  </si>
  <si>
    <t>TOP PISOS</t>
  </si>
  <si>
    <t>SITEMARC</t>
  </si>
  <si>
    <t>INOVE</t>
  </si>
  <si>
    <t>BIOMÉDICA</t>
  </si>
  <si>
    <t>16.5</t>
  </si>
  <si>
    <t>SOLEIRAS</t>
  </si>
  <si>
    <t>16.6</t>
  </si>
  <si>
    <t>RODAPÉS</t>
  </si>
  <si>
    <t>COT 16.47</t>
  </si>
  <si>
    <t>RODAPÉ EM POLIESTILENO NA COR BRANCA, COM 100mm DE ALTURA, REF. 20232 - 454 RP/BR, FABRICANTE SANTA LUZIA OU EQUIVALENTE TÉCNICO</t>
  </si>
  <si>
    <t>MULTLIDER</t>
  </si>
  <si>
    <t xml:space="preserve">CENPREL </t>
  </si>
  <si>
    <t>REFINARE</t>
  </si>
  <si>
    <t>CASA REVEST</t>
  </si>
  <si>
    <t>16.7</t>
  </si>
  <si>
    <t>REVESTIMENTO CERÂMICO / PORCELANATO</t>
  </si>
  <si>
    <t>16.8</t>
  </si>
  <si>
    <t>PISO TÁTIL / FITA ANTIDERRAPANTE</t>
  </si>
  <si>
    <t>16.9</t>
  </si>
  <si>
    <t>GRANITO</t>
  </si>
  <si>
    <t>COT 16.10</t>
  </si>
  <si>
    <t>GRANITO PARA BANCADA PRETO TIJUCA</t>
  </si>
  <si>
    <t>ARTEPEDRAS</t>
  </si>
  <si>
    <t>NOGRAN</t>
  </si>
  <si>
    <t>REQUINTE</t>
  </si>
  <si>
    <t>16.10</t>
  </si>
  <si>
    <t>OUTROS</t>
  </si>
  <si>
    <t>17</t>
  </si>
  <si>
    <t>FORROS</t>
  </si>
  <si>
    <t>17.1</t>
  </si>
  <si>
    <t>18</t>
  </si>
  <si>
    <t>PINTURAS E TEXTURAS</t>
  </si>
  <si>
    <t>19</t>
  </si>
  <si>
    <t>20</t>
  </si>
  <si>
    <t>LIGAÇÕES PREDIAIS</t>
  </si>
  <si>
    <t>21</t>
  </si>
  <si>
    <t>URBANIZAÇÃO E SERVIÇOS EXTERNOS</t>
  </si>
  <si>
    <t>22</t>
  </si>
  <si>
    <t>CARGA, TRANSPORTE E DESCARGA DE MATERIAIS</t>
  </si>
  <si>
    <t>22.1</t>
  </si>
  <si>
    <t>TRANSPORTE DE CARGA DENTRO DO CANTEIRO DE OBRAS</t>
  </si>
  <si>
    <t>22.2</t>
  </si>
  <si>
    <t>TRANSPORTE DE CARGA FORA DO CANTEIRO DE OBRAS</t>
  </si>
  <si>
    <t>23</t>
  </si>
  <si>
    <t>SERVIÇOS AUXILIARES, COMPLEMENTARES E DIVERSOS</t>
  </si>
  <si>
    <t>23.1</t>
  </si>
  <si>
    <t>LIMPEZAS E COMPLEMENTOS PARA ENTREGA DA OBRA</t>
  </si>
  <si>
    <t>COT 23.1</t>
  </si>
  <si>
    <t>PLACA (0,50 X 0,60) M COM LOGO DA UFPE EM BAIXO RELEVO, GRAVADO EM AÇO AISI 304 ESCOVADO, COM 8 MM DE ESPESSURA, COM LETRAS EM BAIXO RELEVO, NA COR PRETA (ARTE FORNECIDA PELA UFPE)</t>
  </si>
  <si>
    <t>01772/ORSE</t>
  </si>
  <si>
    <t>COT 23.5</t>
  </si>
  <si>
    <t>SABÃO EM PÓ</t>
  </si>
  <si>
    <t>KG</t>
  </si>
  <si>
    <t>MAGALU</t>
  </si>
  <si>
    <t>23.2</t>
  </si>
  <si>
    <t>DIVERSOS</t>
  </si>
  <si>
    <t>COT 23.2</t>
  </si>
  <si>
    <t>PARAFUSO COM BUCHA DE NYLON COM ESPAÇADOR 10 MM E TAMPA DE ACABAMENTO CROMADA</t>
  </si>
  <si>
    <t>23.3</t>
  </si>
  <si>
    <t>DEMOLIÇÃO CANTEIRO</t>
  </si>
  <si>
    <t>24</t>
  </si>
  <si>
    <t>EQUIPAMENTOS</t>
  </si>
  <si>
    <t>24.1</t>
  </si>
  <si>
    <t>ELEVADOR</t>
  </si>
  <si>
    <t>25</t>
  </si>
  <si>
    <t>MOVIMENTAÇÃO DE TERRA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</si>
</sst>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dd/MM/yyyy"/>
    <numFmt numFmtId="165" formatCode="[$R$ -416]#,##0.00"/>
    <numFmt numFmtId="166" formatCode="mmm&quot;/&quot;yy"/>
    <numFmt numFmtId="167" formatCode="&quot;R$&quot;#,##0.00"/>
    <numFmt numFmtId="168" formatCode="&quot;R$&quot;#,##0.00;[Red]\-&quot;R$&quot;#,##0.00"/>
    <numFmt numFmtId="169" formatCode="_-&quot;R$&quot;\ * #,##0.00_-;\-&quot;R$&quot;\ * #,##0.00_-;_-&quot;R$&quot;\ * &quot;-&quot;??_-;_-@"/>
  </numFmts>
  <fonts count="27">
    <font>
      <sz val="11.0"/>
      <color rgb="FF000000"/>
      <name val="Calibri"/>
      <scheme val="minor"/>
    </font>
    <font>
      <b/>
      <i/>
      <sz val="8.0"/>
      <color theme="1"/>
      <name val="Arial"/>
    </font>
    <font>
      <b/>
      <sz val="8.0"/>
      <color rgb="FF000000"/>
      <name val="Arial"/>
    </font>
    <font/>
    <font>
      <sz val="8.0"/>
      <color theme="1"/>
      <name val="Calibri"/>
    </font>
    <font>
      <color theme="1"/>
      <name val="Calibri"/>
    </font>
    <font>
      <b/>
      <u/>
      <sz val="8.0"/>
      <color rgb="FF000000"/>
      <name val="Arial"/>
    </font>
    <font>
      <sz val="8.0"/>
      <color rgb="FF000000"/>
      <name val="Arial"/>
    </font>
    <font>
      <b/>
      <sz val="8.0"/>
      <color theme="1"/>
      <name val="Arial"/>
    </font>
    <font>
      <sz val="8.0"/>
      <color theme="1"/>
      <name val="Arial"/>
    </font>
    <font>
      <color theme="1"/>
      <name val="Arial"/>
    </font>
    <font>
      <sz val="10.0"/>
      <color rgb="FF000000"/>
      <name val="Calibri"/>
    </font>
    <font>
      <sz val="8.0"/>
      <color rgb="FF000000"/>
      <name val="Calibri"/>
    </font>
    <font>
      <sz val="11.0"/>
      <color rgb="FFFF0000"/>
      <name val="Calibri"/>
    </font>
    <font>
      <sz val="8.0"/>
      <color rgb="FFFF0000"/>
      <name val="Calibri"/>
    </font>
    <font>
      <sz val="11.0"/>
      <color rgb="FF000000"/>
      <name val="Calibri"/>
    </font>
    <font>
      <i/>
      <sz val="8.0"/>
      <color rgb="FF000000"/>
      <name val="Arial"/>
    </font>
    <font>
      <i/>
      <sz val="8.0"/>
      <color theme="1"/>
      <name val="Arial"/>
    </font>
    <font>
      <b/>
      <i/>
      <sz val="8.0"/>
      <color rgb="FF000000"/>
      <name val="Arial"/>
    </font>
    <font>
      <sz val="11.0"/>
      <color theme="1"/>
      <name val="Calibri"/>
    </font>
    <font>
      <sz val="8.0"/>
      <color rgb="FFFF0000"/>
      <name val="Arial"/>
    </font>
    <font>
      <i/>
      <sz val="8.0"/>
      <color rgb="FFFF0000"/>
      <name val="Arial"/>
    </font>
    <font>
      <sz val="10.0"/>
      <color rgb="FF000000"/>
      <name val="Verdana"/>
    </font>
    <font>
      <sz val="8.0"/>
      <color rgb="FFC55A11"/>
      <name val="Arial"/>
    </font>
    <font>
      <b/>
      <sz val="11.0"/>
      <color rgb="FF000000"/>
      <name val="Calibri"/>
    </font>
    <font>
      <b/>
      <sz val="8.0"/>
      <color theme="1"/>
      <name val="Calibri"/>
    </font>
    <font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5">
    <border/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65">
    <xf borderId="0" fillId="0" fontId="0" numFmtId="0" xfId="0" applyAlignment="1" applyFont="1">
      <alignment readingOrder="0" shrinkToFit="0" vertical="bottom" wrapText="0"/>
    </xf>
    <xf borderId="1" fillId="0" fontId="1" numFmtId="49" xfId="0" applyAlignment="1" applyBorder="1" applyFont="1" applyNumberFormat="1">
      <alignment horizontal="center"/>
    </xf>
    <xf borderId="2" fillId="0" fontId="2" numFmtId="4" xfId="0" applyAlignment="1" applyBorder="1" applyFont="1" applyNumberFormat="1">
      <alignment horizontal="center" shrinkToFit="0" vertical="center" wrapText="0"/>
    </xf>
    <xf borderId="3" fillId="0" fontId="3" numFmtId="0" xfId="0" applyBorder="1" applyFont="1"/>
    <xf borderId="4" fillId="0" fontId="3" numFmtId="0" xfId="0" applyBorder="1" applyFont="1"/>
    <xf borderId="0" fillId="0" fontId="4" numFmtId="0" xfId="0" applyFont="1"/>
    <xf borderId="0" fillId="2" fontId="5" numFmtId="0" xfId="0" applyFill="1" applyFont="1"/>
    <xf borderId="1" fillId="0" fontId="3" numFmtId="0" xfId="0" applyBorder="1" applyFont="1"/>
    <xf borderId="5" fillId="0" fontId="3" numFmtId="0" xfId="0" applyBorder="1" applyFont="1"/>
    <xf borderId="0" fillId="0" fontId="4" numFmtId="164" xfId="0" applyFont="1" applyNumberFormat="1"/>
    <xf borderId="6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2" fillId="3" fontId="6" numFmtId="4" xfId="0" applyAlignment="1" applyBorder="1" applyFill="1" applyFont="1" applyNumberFormat="1">
      <alignment horizontal="center" shrinkToFit="0" vertical="center" wrapText="1"/>
    </xf>
    <xf borderId="9" fillId="0" fontId="2" numFmtId="49" xfId="0" applyAlignment="1" applyBorder="1" applyFont="1" applyNumberFormat="1">
      <alignment horizontal="center" vertical="center"/>
    </xf>
    <xf borderId="10" fillId="0" fontId="7" numFmtId="0" xfId="0" applyAlignment="1" applyBorder="1" applyFont="1">
      <alignment horizontal="left" shrinkToFit="0" vertical="center" wrapText="0"/>
    </xf>
    <xf borderId="11" fillId="0" fontId="3" numFmtId="0" xfId="0" applyBorder="1" applyFont="1"/>
    <xf borderId="12" fillId="0" fontId="3" numFmtId="0" xfId="0" applyBorder="1" applyFont="1"/>
    <xf borderId="10" fillId="0" fontId="7" numFmtId="0" xfId="0" applyAlignment="1" applyBorder="1" applyFont="1">
      <alignment horizontal="center" shrinkToFit="0" vertical="center" wrapText="1"/>
    </xf>
    <xf borderId="9" fillId="3" fontId="8" numFmtId="49" xfId="0" applyAlignment="1" applyBorder="1" applyFont="1" applyNumberFormat="1">
      <alignment horizontal="center" shrinkToFit="0" vertical="center" wrapText="1"/>
    </xf>
    <xf borderId="9" fillId="3" fontId="8" numFmtId="0" xfId="0" applyAlignment="1" applyBorder="1" applyFont="1">
      <alignment horizontal="left" shrinkToFit="0" vertical="center" wrapText="0"/>
    </xf>
    <xf borderId="9" fillId="3" fontId="8" numFmtId="0" xfId="0" applyAlignment="1" applyBorder="1" applyFont="1">
      <alignment horizontal="center" shrinkToFit="0" vertical="center" wrapText="1"/>
    </xf>
    <xf borderId="9" fillId="3" fontId="2" numFmtId="0" xfId="0" applyAlignment="1" applyBorder="1" applyFont="1">
      <alignment horizontal="center" shrinkToFit="0" vertical="center" wrapText="0"/>
    </xf>
    <xf borderId="9" fillId="3" fontId="8" numFmtId="0" xfId="0" applyAlignment="1" applyBorder="1" applyFont="1">
      <alignment horizontal="center" shrinkToFit="0" vertical="center" wrapText="0"/>
    </xf>
    <xf borderId="9" fillId="0" fontId="8" numFmtId="4" xfId="0" applyAlignment="1" applyBorder="1" applyFont="1" applyNumberFormat="1">
      <alignment horizontal="center" vertical="center"/>
    </xf>
    <xf borderId="9" fillId="3" fontId="9" numFmtId="165" xfId="0" applyAlignment="1" applyBorder="1" applyFont="1" applyNumberFormat="1">
      <alignment horizontal="center" vertical="center"/>
    </xf>
    <xf borderId="9" fillId="3" fontId="8" numFmtId="166" xfId="0" applyAlignment="1" applyBorder="1" applyFont="1" applyNumberFormat="1">
      <alignment horizontal="center" vertical="center"/>
    </xf>
    <xf borderId="9" fillId="3" fontId="8" numFmtId="4" xfId="0" applyAlignment="1" applyBorder="1" applyFont="1" applyNumberFormat="1">
      <alignment horizontal="left" shrinkToFit="0" vertical="center" wrapText="0"/>
    </xf>
    <xf borderId="0" fillId="2" fontId="10" numFmtId="0" xfId="0" applyFont="1"/>
    <xf borderId="9" fillId="0" fontId="8" numFmtId="49" xfId="0" applyAlignment="1" applyBorder="1" applyFont="1" applyNumberFormat="1">
      <alignment horizontal="center" vertical="center"/>
    </xf>
    <xf borderId="10" fillId="3" fontId="8" numFmtId="0" xfId="0" applyAlignment="1" applyBorder="1" applyFont="1">
      <alignment horizontal="left" shrinkToFit="0" vertical="center" wrapText="0"/>
    </xf>
    <xf borderId="0" fillId="2" fontId="11" numFmtId="0" xfId="0" applyFont="1"/>
    <xf borderId="0" fillId="0" fontId="11" numFmtId="0" xfId="0" applyFont="1"/>
    <xf borderId="13" fillId="0" fontId="9" numFmtId="0" xfId="0" applyAlignment="1" applyBorder="1" applyFont="1">
      <alignment horizontal="center" shrinkToFit="0" vertical="center" wrapText="1"/>
    </xf>
    <xf borderId="13" fillId="0" fontId="9" numFmtId="0" xfId="0" applyAlignment="1" applyBorder="1" applyFont="1">
      <alignment shrinkToFit="0" vertical="center" wrapText="0"/>
    </xf>
    <xf borderId="13" fillId="0" fontId="9" numFmtId="0" xfId="0" applyAlignment="1" applyBorder="1" applyFont="1">
      <alignment horizontal="center" vertical="center"/>
    </xf>
    <xf borderId="9" fillId="0" fontId="12" numFmtId="167" xfId="0" applyAlignment="1" applyBorder="1" applyFont="1" applyNumberFormat="1">
      <alignment horizontal="left" shrinkToFit="0" vertical="center" wrapText="0"/>
    </xf>
    <xf borderId="9" fillId="0" fontId="4" numFmtId="167" xfId="0" applyAlignment="1" applyBorder="1" applyFont="1" applyNumberFormat="1">
      <alignment horizontal="left" shrinkToFit="0" vertical="center" wrapText="0"/>
    </xf>
    <xf borderId="1" fillId="0" fontId="9" numFmtId="4" xfId="0" applyAlignment="1" applyBorder="1" applyFont="1" applyNumberFormat="1">
      <alignment horizontal="center" vertical="center"/>
    </xf>
    <xf borderId="13" fillId="0" fontId="9" numFmtId="165" xfId="0" applyAlignment="1" applyBorder="1" applyFont="1" applyNumberFormat="1">
      <alignment horizontal="center" shrinkToFit="0" vertical="center" wrapText="1"/>
    </xf>
    <xf borderId="13" fillId="0" fontId="8" numFmtId="165" xfId="0" applyAlignment="1" applyBorder="1" applyFont="1" applyNumberFormat="1">
      <alignment horizontal="center" shrinkToFit="0" vertical="center" wrapText="1"/>
    </xf>
    <xf borderId="13" fillId="0" fontId="4" numFmtId="166" xfId="0" applyAlignment="1" applyBorder="1" applyFont="1" applyNumberFormat="1">
      <alignment horizontal="center" vertical="center"/>
    </xf>
    <xf borderId="13" fillId="0" fontId="9" numFmtId="0" xfId="0" applyAlignment="1" applyBorder="1" applyFont="1">
      <alignment horizontal="left" shrinkToFit="0" vertical="center" wrapText="0"/>
    </xf>
    <xf borderId="0" fillId="2" fontId="9" numFmtId="0" xfId="0" applyFont="1"/>
    <xf borderId="0" fillId="0" fontId="13" numFmtId="0" xfId="0" applyFont="1"/>
    <xf borderId="14" fillId="0" fontId="3" numFmtId="0" xfId="0" applyBorder="1" applyFont="1"/>
    <xf borderId="9" fillId="0" fontId="7" numFmtId="0" xfId="0" applyAlignment="1" applyBorder="1" applyFont="1">
      <alignment horizontal="center" shrinkToFit="0" vertical="center" wrapText="1"/>
    </xf>
    <xf borderId="9" fillId="0" fontId="7" numFmtId="0" xfId="0" applyAlignment="1" applyBorder="1" applyFont="1">
      <alignment horizontal="left" shrinkToFit="0" vertical="center" wrapText="0"/>
    </xf>
    <xf borderId="9" fillId="0" fontId="7" numFmtId="4" xfId="0" applyAlignment="1" applyBorder="1" applyFont="1" applyNumberFormat="1">
      <alignment horizontal="left" shrinkToFit="0" vertical="center" wrapText="0"/>
    </xf>
    <xf borderId="9" fillId="0" fontId="9" numFmtId="4" xfId="0" applyAlignment="1" applyBorder="1" applyFont="1" applyNumberFormat="1">
      <alignment horizontal="left" shrinkToFit="0" vertical="center" wrapText="0"/>
    </xf>
    <xf borderId="9" fillId="0" fontId="8" numFmtId="165" xfId="0" applyAlignment="1" applyBorder="1" applyFont="1" applyNumberFormat="1">
      <alignment horizontal="center" vertical="center"/>
    </xf>
    <xf borderId="9" fillId="0" fontId="9" numFmtId="166" xfId="0" applyAlignment="1" applyBorder="1" applyFont="1" applyNumberFormat="1">
      <alignment horizontal="center" vertical="center"/>
    </xf>
    <xf borderId="9" fillId="0" fontId="9" numFmtId="17" xfId="0" applyAlignment="1" applyBorder="1" applyFont="1" applyNumberFormat="1">
      <alignment horizontal="left" shrinkToFit="0" vertical="center" wrapText="0"/>
    </xf>
    <xf borderId="13" fillId="0" fontId="4" numFmtId="0" xfId="0" applyAlignment="1" applyBorder="1" applyFont="1">
      <alignment horizontal="center" vertical="center"/>
    </xf>
    <xf borderId="13" fillId="0" fontId="4" numFmtId="0" xfId="0" applyAlignment="1" applyBorder="1" applyFont="1">
      <alignment shrinkToFit="0" vertical="center" wrapText="0"/>
    </xf>
    <xf borderId="0" fillId="0" fontId="9" numFmtId="167" xfId="0" applyAlignment="1" applyFont="1" applyNumberFormat="1">
      <alignment horizontal="left"/>
    </xf>
    <xf borderId="9" fillId="0" fontId="9" numFmtId="167" xfId="0" applyAlignment="1" applyBorder="1" applyFont="1" applyNumberFormat="1">
      <alignment horizontal="left"/>
    </xf>
    <xf borderId="9" fillId="0" fontId="14" numFmtId="167" xfId="0" applyAlignment="1" applyBorder="1" applyFont="1" applyNumberFormat="1">
      <alignment horizontal="left" shrinkToFit="0" vertical="center" wrapText="0"/>
    </xf>
    <xf borderId="9" fillId="0" fontId="7" numFmtId="0" xfId="0" applyAlignment="1" applyBorder="1" applyFont="1">
      <alignment horizontal="center" vertical="center"/>
    </xf>
    <xf borderId="9" fillId="0" fontId="7" numFmtId="166" xfId="0" applyAlignment="1" applyBorder="1" applyFont="1" applyNumberFormat="1">
      <alignment horizontal="center" shrinkToFit="0" vertical="center" wrapText="1"/>
    </xf>
    <xf borderId="9" fillId="0" fontId="9" numFmtId="0" xfId="0" applyAlignment="1" applyBorder="1" applyFont="1">
      <alignment horizontal="left" shrinkToFit="0" vertical="center" wrapText="0"/>
    </xf>
    <xf borderId="9" fillId="0" fontId="7" numFmtId="167" xfId="0" applyAlignment="1" applyBorder="1" applyFont="1" applyNumberFormat="1">
      <alignment horizontal="left" shrinkToFit="0" vertical="center" wrapText="0"/>
    </xf>
    <xf borderId="9" fillId="0" fontId="9" numFmtId="167" xfId="0" applyAlignment="1" applyBorder="1" applyFont="1" applyNumberFormat="1">
      <alignment horizontal="left" shrinkToFit="0" vertical="center" wrapText="0"/>
    </xf>
    <xf borderId="9" fillId="0" fontId="7" numFmtId="0" xfId="0" applyAlignment="1" applyBorder="1" applyFont="1">
      <alignment horizontal="center" shrinkToFit="0" vertical="center" wrapText="0"/>
    </xf>
    <xf borderId="9" fillId="0" fontId="8" numFmtId="165" xfId="0" applyAlignment="1" applyBorder="1" applyFont="1" applyNumberFormat="1">
      <alignment horizontal="center" shrinkToFit="0" vertical="center" wrapText="1"/>
    </xf>
    <xf borderId="9" fillId="0" fontId="12" numFmtId="167" xfId="0" applyAlignment="1" applyBorder="1" applyFont="1" applyNumberFormat="1">
      <alignment horizontal="left" readingOrder="0" shrinkToFit="0" vertical="center" wrapText="0"/>
    </xf>
    <xf borderId="9" fillId="0" fontId="9" numFmtId="49" xfId="0" applyAlignment="1" applyBorder="1" applyFont="1" applyNumberFormat="1">
      <alignment horizontal="center" vertical="center"/>
    </xf>
    <xf borderId="9" fillId="3" fontId="9" numFmtId="0" xfId="0" applyAlignment="1" applyBorder="1" applyFont="1">
      <alignment horizontal="left" shrinkToFit="0" vertical="center" wrapText="0"/>
    </xf>
    <xf borderId="9" fillId="3" fontId="9" numFmtId="0" xfId="0" applyAlignment="1" applyBorder="1" applyFont="1">
      <alignment horizontal="center" shrinkToFit="0" vertical="center" wrapText="1"/>
    </xf>
    <xf borderId="0" fillId="0" fontId="15" numFmtId="0" xfId="0" applyFont="1"/>
    <xf borderId="9" fillId="0" fontId="8" numFmtId="0" xfId="0" applyAlignment="1" applyBorder="1" applyFont="1">
      <alignment horizontal="left" shrinkToFit="0" vertical="center" wrapText="0"/>
    </xf>
    <xf borderId="9" fillId="0" fontId="16" numFmtId="0" xfId="0" applyAlignment="1" applyBorder="1" applyFont="1">
      <alignment horizontal="center" vertical="center"/>
    </xf>
    <xf borderId="9" fillId="0" fontId="16" numFmtId="0" xfId="0" applyAlignment="1" applyBorder="1" applyFont="1">
      <alignment horizontal="left" shrinkToFit="0" vertical="center" wrapText="0"/>
    </xf>
    <xf borderId="9" fillId="0" fontId="17" numFmtId="0" xfId="0" applyAlignment="1" applyBorder="1" applyFont="1">
      <alignment horizontal="left" shrinkToFit="0" vertical="center" wrapText="0"/>
    </xf>
    <xf borderId="9" fillId="0" fontId="1" numFmtId="165" xfId="0" applyAlignment="1" applyBorder="1" applyFont="1" applyNumberFormat="1">
      <alignment horizontal="center" vertical="center"/>
    </xf>
    <xf borderId="9" fillId="0" fontId="16" numFmtId="166" xfId="0" applyAlignment="1" applyBorder="1" applyFont="1" applyNumberFormat="1">
      <alignment horizontal="center" vertical="center"/>
    </xf>
    <xf borderId="9" fillId="0" fontId="16" numFmtId="49" xfId="0" applyAlignment="1" applyBorder="1" applyFont="1" applyNumberFormat="1">
      <alignment horizontal="center" vertical="center"/>
    </xf>
    <xf borderId="9" fillId="0" fontId="18" numFmtId="0" xfId="0" applyAlignment="1" applyBorder="1" applyFont="1">
      <alignment horizontal="center" vertical="center"/>
    </xf>
    <xf borderId="9" fillId="0" fontId="18" numFmtId="0" xfId="0" applyAlignment="1" applyBorder="1" applyFont="1">
      <alignment horizontal="left" shrinkToFit="0" vertical="center" wrapText="0"/>
    </xf>
    <xf borderId="9" fillId="0" fontId="1" numFmtId="0" xfId="0" applyAlignment="1" applyBorder="1" applyFont="1">
      <alignment horizontal="left" shrinkToFit="0" vertical="center" wrapText="0"/>
    </xf>
    <xf borderId="9" fillId="0" fontId="18" numFmtId="166" xfId="0" applyAlignment="1" applyBorder="1" applyFont="1" applyNumberFormat="1">
      <alignment horizontal="center" vertical="center"/>
    </xf>
    <xf borderId="1" fillId="0" fontId="9" numFmtId="0" xfId="0" applyAlignment="1" applyBorder="1" applyFont="1">
      <alignment horizontal="center" vertical="center"/>
    </xf>
    <xf borderId="13" fillId="0" fontId="9" numFmtId="0" xfId="0" applyAlignment="1" applyBorder="1" applyFont="1">
      <alignment vertical="center"/>
    </xf>
    <xf borderId="9" fillId="0" fontId="9" numFmtId="167" xfId="0" applyAlignment="1" applyBorder="1" applyFont="1" applyNumberFormat="1">
      <alignment vertical="center"/>
    </xf>
    <xf borderId="9" fillId="0" fontId="4" numFmtId="167" xfId="0" applyAlignment="1" applyBorder="1" applyFont="1" applyNumberFormat="1">
      <alignment vertical="center"/>
    </xf>
    <xf borderId="9" fillId="0" fontId="9" numFmtId="167" xfId="0" applyAlignment="1" applyBorder="1" applyFont="1" applyNumberFormat="1">
      <alignment readingOrder="0" vertical="center"/>
    </xf>
    <xf borderId="9" fillId="0" fontId="19" numFmtId="167" xfId="0" applyAlignment="1" applyBorder="1" applyFont="1" applyNumberFormat="1">
      <alignment vertical="center"/>
    </xf>
    <xf borderId="13" fillId="0" fontId="9" numFmtId="4" xfId="0" applyAlignment="1" applyBorder="1" applyFont="1" applyNumberFormat="1">
      <alignment horizontal="center" vertical="center"/>
    </xf>
    <xf borderId="13" fillId="0" fontId="9" numFmtId="166" xfId="0" applyAlignment="1" applyBorder="1" applyFont="1" applyNumberFormat="1">
      <alignment horizontal="center" vertical="center"/>
    </xf>
    <xf borderId="0" fillId="0" fontId="19" numFmtId="0" xfId="0" applyAlignment="1" applyFont="1">
      <alignment vertical="center"/>
    </xf>
    <xf borderId="0" fillId="3" fontId="19" numFmtId="0" xfId="0" applyAlignment="1" applyFont="1">
      <alignment vertical="center"/>
    </xf>
    <xf borderId="0" fillId="0" fontId="19" numFmtId="0" xfId="0" applyAlignment="1" applyFont="1">
      <alignment vertical="center"/>
    </xf>
    <xf borderId="9" fillId="0" fontId="20" numFmtId="0" xfId="0" applyAlignment="1" applyBorder="1" applyFont="1">
      <alignment horizontal="center" shrinkToFit="0" vertical="center" wrapText="1"/>
    </xf>
    <xf borderId="9" fillId="0" fontId="20" numFmtId="0" xfId="0" applyAlignment="1" applyBorder="1" applyFont="1">
      <alignment horizontal="left" shrinkToFit="0" vertical="center" wrapText="0"/>
    </xf>
    <xf borderId="9" fillId="0" fontId="20" numFmtId="0" xfId="0" applyAlignment="1" applyBorder="1" applyFont="1">
      <alignment horizontal="center" vertical="center"/>
    </xf>
    <xf borderId="9" fillId="0" fontId="20" numFmtId="166" xfId="0" applyAlignment="1" applyBorder="1" applyFont="1" applyNumberFormat="1">
      <alignment horizontal="center" shrinkToFit="0" vertical="center" wrapText="1"/>
    </xf>
    <xf borderId="9" fillId="0" fontId="8" numFmtId="0" xfId="0" applyAlignment="1" applyBorder="1" applyFont="1">
      <alignment horizontal="center" shrinkToFit="0" vertical="center" wrapText="1"/>
    </xf>
    <xf borderId="9" fillId="0" fontId="2" numFmtId="0" xfId="0" applyAlignment="1" applyBorder="1" applyFont="1">
      <alignment horizontal="left" shrinkToFit="0" vertical="center" wrapText="0"/>
    </xf>
    <xf borderId="9" fillId="0" fontId="8" numFmtId="166" xfId="0" applyAlignment="1" applyBorder="1" applyFont="1" applyNumberFormat="1">
      <alignment horizontal="center" shrinkToFit="0" vertical="center" wrapText="1"/>
    </xf>
    <xf borderId="9" fillId="3" fontId="7" numFmtId="168" xfId="0" applyAlignment="1" applyBorder="1" applyFont="1" applyNumberFormat="1">
      <alignment horizontal="left" shrinkToFit="0" vertical="center" wrapText="0"/>
    </xf>
    <xf borderId="9" fillId="0" fontId="12" numFmtId="0" xfId="0" applyAlignment="1" applyBorder="1" applyFont="1">
      <alignment horizontal="center" vertical="center"/>
    </xf>
    <xf borderId="9" fillId="0" fontId="12" numFmtId="0" xfId="0" applyAlignment="1" applyBorder="1" applyFont="1">
      <alignment horizontal="left" shrinkToFit="0" vertical="center" wrapText="0"/>
    </xf>
    <xf borderId="9" fillId="0" fontId="15" numFmtId="0" xfId="0" applyAlignment="1" applyBorder="1" applyFont="1">
      <alignment horizontal="left" shrinkToFit="0" vertical="center" wrapText="0"/>
    </xf>
    <xf borderId="9" fillId="0" fontId="19" numFmtId="0" xfId="0" applyAlignment="1" applyBorder="1" applyFont="1">
      <alignment horizontal="left" shrinkToFit="0" vertical="center" wrapText="0"/>
    </xf>
    <xf borderId="9" fillId="0" fontId="12" numFmtId="166" xfId="0" applyAlignment="1" applyBorder="1" applyFont="1" applyNumberFormat="1">
      <alignment horizontal="center" vertical="center"/>
    </xf>
    <xf borderId="5" fillId="0" fontId="4" numFmtId="0" xfId="0" applyBorder="1" applyFont="1"/>
    <xf borderId="0" fillId="2" fontId="4" numFmtId="0" xfId="0" applyFont="1"/>
    <xf borderId="0" fillId="2" fontId="12" numFmtId="0" xfId="0" applyFont="1"/>
    <xf borderId="9" fillId="2" fontId="8" numFmtId="49" xfId="0" applyAlignment="1" applyBorder="1" applyFont="1" applyNumberFormat="1">
      <alignment horizontal="center" vertical="center"/>
    </xf>
    <xf borderId="9" fillId="0" fontId="9" numFmtId="167" xfId="0" applyAlignment="1" applyBorder="1" applyFont="1" applyNumberFormat="1">
      <alignment horizontal="center" shrinkToFit="0" vertical="center" wrapText="0"/>
    </xf>
    <xf borderId="13" fillId="0" fontId="4" numFmtId="4" xfId="0" applyAlignment="1" applyBorder="1" applyFont="1" applyNumberFormat="1">
      <alignment horizontal="center" vertical="center"/>
    </xf>
    <xf borderId="13" fillId="0" fontId="4" numFmtId="165" xfId="0" applyAlignment="1" applyBorder="1" applyFont="1" applyNumberFormat="1">
      <alignment horizontal="center" vertical="center"/>
    </xf>
    <xf borderId="13" fillId="0" fontId="4" numFmtId="17" xfId="0" applyAlignment="1" applyBorder="1" applyFont="1" applyNumberFormat="1">
      <alignment vertical="center"/>
    </xf>
    <xf borderId="0" fillId="0" fontId="19" numFmtId="17" xfId="0" applyFont="1" applyNumberFormat="1"/>
    <xf borderId="0" fillId="3" fontId="19" numFmtId="0" xfId="0" applyAlignment="1" applyFont="1">
      <alignment vertical="bottom"/>
    </xf>
    <xf borderId="0" fillId="0" fontId="19" numFmtId="0" xfId="0" applyAlignment="1" applyFont="1">
      <alignment vertical="bottom"/>
    </xf>
    <xf borderId="13" fillId="0" fontId="9" numFmtId="166" xfId="0" applyAlignment="1" applyBorder="1" applyFont="1" applyNumberFormat="1">
      <alignment horizontal="center" readingOrder="0" vertical="center"/>
    </xf>
    <xf borderId="0" fillId="0" fontId="4" numFmtId="0" xfId="0" applyAlignment="1" applyFont="1">
      <alignment vertical="center"/>
    </xf>
    <xf borderId="0" fillId="3" fontId="4" numFmtId="0" xfId="0" applyAlignment="1" applyFont="1">
      <alignment vertical="center"/>
    </xf>
    <xf borderId="0" fillId="0" fontId="4" numFmtId="0" xfId="0" applyAlignment="1" applyFont="1">
      <alignment vertical="center"/>
    </xf>
    <xf borderId="13" fillId="0" fontId="9" numFmtId="0" xfId="0" applyAlignment="1" applyBorder="1" applyFont="1">
      <alignment horizontal="center" readingOrder="0" shrinkToFit="0" vertical="center" wrapText="1"/>
    </xf>
    <xf borderId="0" fillId="0" fontId="19" numFmtId="0" xfId="0" applyAlignment="1" applyFont="1">
      <alignment vertical="bottom"/>
    </xf>
    <xf borderId="1" fillId="0" fontId="9" numFmtId="0" xfId="0" applyAlignment="1" applyBorder="1" applyFont="1">
      <alignment horizontal="center" shrinkToFit="0" vertical="center" wrapText="1"/>
    </xf>
    <xf borderId="9" fillId="0" fontId="21" numFmtId="49" xfId="0" applyAlignment="1" applyBorder="1" applyFont="1" applyNumberFormat="1">
      <alignment horizontal="center" vertical="center"/>
    </xf>
    <xf borderId="9" fillId="0" fontId="20" numFmtId="166" xfId="0" applyAlignment="1" applyBorder="1" applyFont="1" applyNumberFormat="1">
      <alignment horizontal="center" vertical="center"/>
    </xf>
    <xf borderId="13" fillId="0" fontId="9" numFmtId="0" xfId="0" applyAlignment="1" applyBorder="1" applyFont="1">
      <alignment readingOrder="0" vertical="center"/>
    </xf>
    <xf borderId="13" fillId="0" fontId="4" numFmtId="166" xfId="0" applyAlignment="1" applyBorder="1" applyFont="1" applyNumberFormat="1">
      <alignment horizontal="center" vertical="center"/>
    </xf>
    <xf borderId="0" fillId="0" fontId="8" numFmtId="49" xfId="0" applyAlignment="1" applyFont="1" applyNumberFormat="1">
      <alignment horizontal="center"/>
    </xf>
    <xf borderId="9" fillId="0" fontId="8" numFmtId="0" xfId="0" applyBorder="1" applyFont="1"/>
    <xf borderId="9" fillId="0" fontId="19" numFmtId="0" xfId="0" applyBorder="1" applyFont="1"/>
    <xf borderId="9" fillId="0" fontId="19" numFmtId="4" xfId="0" applyBorder="1" applyFont="1" applyNumberFormat="1"/>
    <xf borderId="9" fillId="0" fontId="19" numFmtId="165" xfId="0" applyAlignment="1" applyBorder="1" applyFont="1" applyNumberFormat="1">
      <alignment horizontal="center"/>
    </xf>
    <xf borderId="9" fillId="0" fontId="19" numFmtId="165" xfId="0" applyBorder="1" applyFont="1" applyNumberFormat="1"/>
    <xf borderId="9" fillId="0" fontId="19" numFmtId="166" xfId="0" applyBorder="1" applyFont="1" applyNumberFormat="1"/>
    <xf borderId="9" fillId="0" fontId="8" numFmtId="17" xfId="0" applyBorder="1" applyFont="1" applyNumberFormat="1"/>
    <xf borderId="9" fillId="0" fontId="14" numFmtId="167" xfId="0" applyAlignment="1" applyBorder="1" applyFont="1" applyNumberFormat="1">
      <alignment vertical="center"/>
    </xf>
    <xf borderId="9" fillId="0" fontId="22" numFmtId="4" xfId="0" applyAlignment="1" applyBorder="1" applyFont="1" applyNumberFormat="1">
      <alignment horizontal="left" shrinkToFit="0" vertical="center" wrapText="0"/>
    </xf>
    <xf borderId="9" fillId="0" fontId="9" numFmtId="0" xfId="0" applyAlignment="1" applyBorder="1" applyFont="1">
      <alignment horizontal="center" vertical="center"/>
    </xf>
    <xf borderId="9" fillId="3" fontId="23" numFmtId="0" xfId="0" applyAlignment="1" applyBorder="1" applyFont="1">
      <alignment horizontal="center" shrinkToFit="0" vertical="center" wrapText="1"/>
    </xf>
    <xf borderId="9" fillId="3" fontId="23" numFmtId="0" xfId="0" applyAlignment="1" applyBorder="1" applyFont="1">
      <alignment horizontal="left" shrinkToFit="0" vertical="center" wrapText="0"/>
    </xf>
    <xf borderId="9" fillId="0" fontId="23" numFmtId="166" xfId="0" applyAlignment="1" applyBorder="1" applyFont="1" applyNumberFormat="1">
      <alignment horizontal="center" shrinkToFit="0" vertical="center" wrapText="1"/>
    </xf>
    <xf borderId="10" fillId="0" fontId="8" numFmtId="0" xfId="0" applyAlignment="1" applyBorder="1" applyFont="1">
      <alignment horizontal="left" shrinkToFit="0" vertical="center" wrapText="0"/>
    </xf>
    <xf borderId="9" fillId="3" fontId="20" numFmtId="0" xfId="0" applyAlignment="1" applyBorder="1" applyFont="1">
      <alignment horizontal="center" shrinkToFit="0" vertical="center" wrapText="1"/>
    </xf>
    <xf borderId="9" fillId="3" fontId="20" numFmtId="0" xfId="0" applyAlignment="1" applyBorder="1" applyFont="1">
      <alignment horizontal="left" shrinkToFit="0" vertical="center" wrapText="0"/>
    </xf>
    <xf borderId="9" fillId="0" fontId="9" numFmtId="169" xfId="0" applyAlignment="1" applyBorder="1" applyFont="1" applyNumberFormat="1">
      <alignment horizontal="center" vertical="center"/>
    </xf>
    <xf borderId="9" fillId="0" fontId="19" numFmtId="169" xfId="0" applyAlignment="1" applyBorder="1" applyFont="1" applyNumberFormat="1">
      <alignment vertical="center"/>
    </xf>
    <xf borderId="0" fillId="0" fontId="19" numFmtId="0" xfId="0" applyAlignment="1" applyFont="1">
      <alignment vertical="center"/>
    </xf>
    <xf borderId="1" fillId="0" fontId="9" numFmtId="49" xfId="0" applyAlignment="1" applyBorder="1" applyFont="1" applyNumberFormat="1">
      <alignment horizontal="center" vertical="center"/>
    </xf>
    <xf borderId="13" fillId="0" fontId="4" numFmtId="0" xfId="0" applyAlignment="1" applyBorder="1" applyFont="1">
      <alignment horizontal="center" vertical="center"/>
    </xf>
    <xf borderId="9" fillId="0" fontId="7" numFmtId="49" xfId="0" applyAlignment="1" applyBorder="1" applyFont="1" applyNumberFormat="1">
      <alignment horizontal="center" vertical="center"/>
    </xf>
    <xf borderId="9" fillId="0" fontId="7" numFmtId="166" xfId="0" applyAlignment="1" applyBorder="1" applyFont="1" applyNumberFormat="1">
      <alignment horizontal="center" vertical="center"/>
    </xf>
    <xf borderId="9" fillId="0" fontId="4" numFmtId="0" xfId="0" applyAlignment="1" applyBorder="1" applyFont="1">
      <alignment shrinkToFit="0" vertical="center" wrapText="0"/>
    </xf>
    <xf borderId="9" fillId="0" fontId="4" numFmtId="0" xfId="0" applyAlignment="1" applyBorder="1" applyFont="1">
      <alignment horizontal="center" vertical="center"/>
    </xf>
    <xf borderId="6" fillId="0" fontId="9" numFmtId="4" xfId="0" applyAlignment="1" applyBorder="1" applyFont="1" applyNumberFormat="1">
      <alignment horizontal="center" vertical="center"/>
    </xf>
    <xf borderId="9" fillId="0" fontId="9" numFmtId="165" xfId="0" applyAlignment="1" applyBorder="1" applyFont="1" applyNumberFormat="1">
      <alignment horizontal="center" shrinkToFit="0" vertical="center" wrapText="1"/>
    </xf>
    <xf borderId="9" fillId="0" fontId="4" numFmtId="166" xfId="0" applyAlignment="1" applyBorder="1" applyFont="1" applyNumberFormat="1">
      <alignment horizontal="center" vertical="center"/>
    </xf>
    <xf borderId="0" fillId="0" fontId="24" numFmtId="0" xfId="0" applyFont="1"/>
    <xf borderId="9" fillId="0" fontId="9" numFmtId="0" xfId="0" applyAlignment="1" applyBorder="1" applyFont="1">
      <alignment horizontal="center" shrinkToFit="0" vertical="center" wrapText="1"/>
    </xf>
    <xf borderId="9" fillId="0" fontId="18" numFmtId="49" xfId="0" applyAlignment="1" applyBorder="1" applyFont="1" applyNumberFormat="1">
      <alignment horizontal="center" vertical="center"/>
    </xf>
    <xf borderId="9" fillId="0" fontId="25" numFmtId="165" xfId="0" applyAlignment="1" applyBorder="1" applyFont="1" applyNumberFormat="1">
      <alignment horizontal="center" vertical="center"/>
    </xf>
    <xf borderId="9" fillId="0" fontId="20" numFmtId="49" xfId="0" applyAlignment="1" applyBorder="1" applyFont="1" applyNumberFormat="1">
      <alignment horizontal="center" vertical="center"/>
    </xf>
    <xf borderId="13" fillId="0" fontId="26" numFmtId="0" xfId="0" applyAlignment="1" applyBorder="1" applyFont="1">
      <alignment horizontal="left" shrinkToFit="0" vertical="center" wrapText="0"/>
    </xf>
    <xf borderId="13" fillId="0" fontId="5" numFmtId="0" xfId="0" applyAlignment="1" applyBorder="1" applyFont="1">
      <alignment horizontal="left" shrinkToFit="0" vertical="center" wrapText="0"/>
    </xf>
    <xf borderId="13" fillId="0" fontId="8" numFmtId="165" xfId="0" applyAlignment="1" applyBorder="1" applyFont="1" applyNumberFormat="1">
      <alignment horizontal="center" vertical="center"/>
    </xf>
    <xf borderId="13" fillId="0" fontId="25" numFmtId="165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/>
    <pageSetUpPr/>
  </sheetPr>
  <sheetViews>
    <sheetView workbookViewId="0">
      <pane xSplit="1.0" ySplit="10.0" topLeftCell="B11" activePane="bottomRight" state="frozen"/>
      <selection activeCell="B1" sqref="B1" pane="topRight"/>
      <selection activeCell="A11" sqref="A11" pane="bottomLeft"/>
      <selection activeCell="B11" sqref="B11" pane="bottomRight"/>
    </sheetView>
  </sheetViews>
  <sheetFormatPr customHeight="1" defaultColWidth="14.43" defaultRowHeight="15.0" outlineLevelRow="1"/>
  <cols>
    <col customWidth="1" min="1" max="1" width="11.0"/>
    <col customWidth="1" min="2" max="2" width="67.43"/>
    <col customWidth="1" min="3" max="3" width="10.0"/>
    <col customWidth="1" min="4" max="4" width="11.43"/>
    <col customWidth="1" min="5" max="5" width="12.29"/>
    <col customWidth="1" min="6" max="6" width="12.43"/>
    <col customWidth="1" min="7" max="7" width="11.86"/>
    <col customWidth="1" min="8" max="8" width="11.57"/>
    <col customWidth="1" min="9" max="9" width="7.57"/>
    <col customWidth="1" min="10" max="12" width="11.57"/>
    <col customWidth="1" min="13" max="13" width="9.14"/>
    <col customWidth="1" min="14" max="14" width="18.57"/>
  </cols>
  <sheetData>
    <row r="1" ht="19.5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5"/>
      <c r="P1" s="6"/>
    </row>
    <row r="2" ht="11.25" customHeight="1">
      <c r="A2" s="7"/>
      <c r="B2" s="8"/>
      <c r="N2" s="7"/>
      <c r="O2" s="9"/>
      <c r="P2" s="6"/>
    </row>
    <row r="3" ht="11.25" customHeight="1">
      <c r="A3" s="7"/>
      <c r="B3" s="8"/>
      <c r="N3" s="7"/>
      <c r="O3" s="5"/>
      <c r="P3" s="6"/>
    </row>
    <row r="4" ht="11.25" customHeight="1">
      <c r="A4" s="10"/>
      <c r="B4" s="11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0"/>
      <c r="O4" s="5"/>
      <c r="P4" s="6"/>
    </row>
    <row r="5" ht="9.75" customHeight="1">
      <c r="A5" s="1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5"/>
      <c r="P5" s="6"/>
    </row>
    <row r="6" ht="12.0" customHeight="1">
      <c r="A6" s="8"/>
      <c r="N6" s="7"/>
      <c r="O6" s="5"/>
      <c r="P6" s="6"/>
    </row>
    <row r="7" ht="11.25" customHeight="1">
      <c r="A7" s="1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0"/>
      <c r="O7" s="5"/>
      <c r="P7" s="6"/>
    </row>
    <row r="8" ht="15.75" customHeight="1">
      <c r="A8" s="14" t="s">
        <v>2</v>
      </c>
      <c r="B8" s="15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7"/>
      <c r="O8" s="5"/>
      <c r="P8" s="6"/>
    </row>
    <row r="9" ht="12.0" customHeight="1">
      <c r="A9" s="18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  <c r="O9" s="5"/>
      <c r="P9" s="6"/>
    </row>
    <row r="10" ht="21.0" customHeight="1">
      <c r="A10" s="19" t="s">
        <v>4</v>
      </c>
      <c r="B10" s="20" t="s">
        <v>5</v>
      </c>
      <c r="C10" s="21" t="s">
        <v>6</v>
      </c>
      <c r="D10" s="22" t="s">
        <v>7</v>
      </c>
      <c r="E10" s="22" t="s">
        <v>8</v>
      </c>
      <c r="F10" s="22" t="s">
        <v>9</v>
      </c>
      <c r="G10" s="22" t="s">
        <v>10</v>
      </c>
      <c r="H10" s="23" t="s">
        <v>11</v>
      </c>
      <c r="I10" s="24" t="s">
        <v>12</v>
      </c>
      <c r="J10" s="24" t="s">
        <v>13</v>
      </c>
      <c r="K10" s="24" t="s">
        <v>14</v>
      </c>
      <c r="L10" s="25" t="s">
        <v>15</v>
      </c>
      <c r="M10" s="26" t="s">
        <v>16</v>
      </c>
      <c r="N10" s="27" t="s">
        <v>17</v>
      </c>
      <c r="O10" s="5"/>
      <c r="P10" s="28"/>
    </row>
    <row r="11" ht="12.0" customHeight="1">
      <c r="A11" s="29" t="s">
        <v>18</v>
      </c>
      <c r="B11" s="30" t="s">
        <v>19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  <c r="O11" s="5"/>
      <c r="P11" s="31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</row>
    <row r="12" ht="12.0" customHeight="1" outlineLevel="1">
      <c r="A12" s="33" t="s">
        <v>20</v>
      </c>
      <c r="B12" s="34" t="s">
        <v>21</v>
      </c>
      <c r="C12" s="35" t="s">
        <v>22</v>
      </c>
      <c r="D12" s="36" t="s">
        <v>23</v>
      </c>
      <c r="E12" s="36"/>
      <c r="F12" s="36"/>
      <c r="G12" s="36"/>
      <c r="H12" s="37"/>
      <c r="I12" s="38" t="str">
        <f>IFERROR(100*STDEV(D13:H13)/AVERAGE(D13:H13),"")</f>
        <v/>
      </c>
      <c r="J12" s="39">
        <f>IFERROR((AVERAGE(D13:H13)-IFERROR(STDEV(D13:H13),0)),"")</f>
        <v>1752.96</v>
      </c>
      <c r="K12" s="39">
        <f>IFERROR(AVERAGE(D13:H13)+IFERROR(STDEV(D13:H13),0),"")</f>
        <v>1752.96</v>
      </c>
      <c r="L12" s="40">
        <f>IF(COUNTA(D13:H13)&gt;2,IF(I12&gt;25,AVERAGEIFS(D13:H13,D13:H13,"&gt;"&amp;J12,D13:H13,"&lt;"&amp;K12),AVERAGE(D13:H13)),MIN(D13,E13))</f>
        <v>1752.96</v>
      </c>
      <c r="M12" s="41">
        <v>44733.0</v>
      </c>
      <c r="N12" s="42" t="s">
        <v>24</v>
      </c>
      <c r="O12" s="5"/>
      <c r="P12" s="43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</row>
    <row r="13" ht="12.0" customHeight="1" outlineLevel="1">
      <c r="A13" s="45"/>
      <c r="B13" s="45"/>
      <c r="C13" s="45"/>
      <c r="D13" s="36">
        <v>1752.96</v>
      </c>
      <c r="E13" s="36"/>
      <c r="F13" s="36"/>
      <c r="G13" s="36"/>
      <c r="H13" s="37"/>
      <c r="I13" s="10"/>
      <c r="J13" s="45"/>
      <c r="K13" s="45"/>
      <c r="L13" s="45"/>
      <c r="M13" s="45"/>
      <c r="N13" s="45"/>
      <c r="O13" s="5"/>
      <c r="P13" s="43"/>
    </row>
    <row r="14" ht="12.0" customHeight="1" outlineLevel="1">
      <c r="A14" s="46"/>
      <c r="B14" s="47"/>
      <c r="C14" s="46"/>
      <c r="D14" s="48"/>
      <c r="E14" s="48"/>
      <c r="F14" s="48"/>
      <c r="G14" s="48"/>
      <c r="H14" s="49"/>
      <c r="I14" s="50"/>
      <c r="J14" s="50"/>
      <c r="K14" s="50"/>
      <c r="L14" s="50"/>
      <c r="M14" s="51"/>
      <c r="N14" s="52"/>
      <c r="O14" s="5"/>
      <c r="P14" s="43"/>
    </row>
    <row r="15" ht="12.0" customHeight="1">
      <c r="A15" s="29" t="s">
        <v>25</v>
      </c>
      <c r="B15" s="30" t="s">
        <v>26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  <c r="O15" s="5"/>
      <c r="P15" s="4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</row>
    <row r="16" ht="12.0" customHeight="1" outlineLevel="1">
      <c r="A16" s="53" t="s">
        <v>27</v>
      </c>
      <c r="B16" s="54" t="s">
        <v>28</v>
      </c>
      <c r="C16" s="53" t="s">
        <v>29</v>
      </c>
      <c r="D16" s="55" t="s">
        <v>30</v>
      </c>
      <c r="E16" s="56" t="s">
        <v>31</v>
      </c>
      <c r="F16" s="56" t="s">
        <v>32</v>
      </c>
      <c r="G16" s="57"/>
      <c r="H16" s="57"/>
      <c r="I16" s="38">
        <f>IFERROR(100*STDEV(D17:H17)/AVERAGE(D17:H17),"")</f>
        <v>61.06492115</v>
      </c>
      <c r="J16" s="39">
        <f>IFERROR((AVERAGE(D17:H17)-IFERROR(STDEV(D17:H17),0)),"")</f>
        <v>25.53102904</v>
      </c>
      <c r="K16" s="39">
        <f>IFERROR(AVERAGE(D17:H17)+IFERROR(STDEV(D17:H17),0),"")</f>
        <v>105.6156376</v>
      </c>
      <c r="L16" s="40">
        <f>IF(COUNTA(D17:H17)&gt;2,IF(I16&gt;25,AVERAGEIFS(D17:H17,D17:H17,"&gt;"&amp;J16,D17:H17,"&lt;"&amp;K16),AVERAGE(D17:H17)),MIN(D17,E17))</f>
        <v>42.5</v>
      </c>
      <c r="M16" s="41">
        <v>44739.0</v>
      </c>
      <c r="N16" s="42" t="s">
        <v>33</v>
      </c>
      <c r="O16" s="5"/>
      <c r="P16" s="43"/>
    </row>
    <row r="17" ht="12.0" customHeight="1" outlineLevel="1">
      <c r="A17" s="45"/>
      <c r="B17" s="45"/>
      <c r="C17" s="45"/>
      <c r="D17" s="56">
        <v>45.0</v>
      </c>
      <c r="E17" s="56">
        <v>40.0</v>
      </c>
      <c r="F17" s="56">
        <v>111.72</v>
      </c>
      <c r="G17" s="57"/>
      <c r="H17" s="57"/>
      <c r="I17" s="10"/>
      <c r="J17" s="45"/>
      <c r="K17" s="45"/>
      <c r="L17" s="45"/>
      <c r="M17" s="45"/>
      <c r="N17" s="45"/>
      <c r="O17" s="5"/>
      <c r="P17" s="43"/>
    </row>
    <row r="18" ht="12.0" customHeight="1" outlineLevel="1">
      <c r="A18" s="46"/>
      <c r="B18" s="47"/>
      <c r="C18" s="58"/>
      <c r="D18" s="36"/>
      <c r="E18" s="36"/>
      <c r="F18" s="36"/>
      <c r="G18" s="36"/>
      <c r="H18" s="37"/>
      <c r="I18" s="50"/>
      <c r="J18" s="50"/>
      <c r="K18" s="50"/>
      <c r="L18" s="50"/>
      <c r="M18" s="59"/>
      <c r="N18" s="60"/>
      <c r="O18" s="5"/>
      <c r="P18" s="43"/>
    </row>
    <row r="19" ht="12.0" customHeight="1">
      <c r="A19" s="29" t="s">
        <v>34</v>
      </c>
      <c r="B19" s="30" t="s">
        <v>35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  <c r="O19" s="5"/>
      <c r="P19" s="4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</row>
    <row r="20" ht="12.0" customHeight="1" outlineLevel="1">
      <c r="A20" s="53" t="s">
        <v>36</v>
      </c>
      <c r="B20" s="54" t="s">
        <v>37</v>
      </c>
      <c r="C20" s="53" t="s">
        <v>38</v>
      </c>
      <c r="D20" s="55" t="s">
        <v>39</v>
      </c>
      <c r="E20" s="56"/>
      <c r="F20" s="56"/>
      <c r="G20" s="57"/>
      <c r="H20" s="57"/>
      <c r="I20" s="38" t="str">
        <f>IFERROR(100*STDEV(D21:H21)/AVERAGE(D21:H21),"")</f>
        <v/>
      </c>
      <c r="J20" s="39">
        <f>IFERROR((AVERAGE(D21:H21)-IFERROR(STDEV(D21:H21),0)),"")</f>
        <v>4.24</v>
      </c>
      <c r="K20" s="39">
        <f>IFERROR(AVERAGE(D21:H21)+IFERROR(STDEV(D21:H21),0),"")</f>
        <v>4.24</v>
      </c>
      <c r="L20" s="40">
        <f>IF(COUNTA(D21:H21)&gt;2,IF(I20&gt;25,AVERAGEIFS(D21:H21,D21:H21,"&gt;"&amp;J20,D21:H21,"&lt;"&amp;K20),AVERAGE(D21:H21)),MIN(D21,E21))</f>
        <v>4.24</v>
      </c>
      <c r="M20" s="41">
        <v>44682.0</v>
      </c>
      <c r="N20" s="42"/>
      <c r="O20" s="5"/>
      <c r="P20" s="43"/>
    </row>
    <row r="21" ht="12.0" customHeight="1" outlineLevel="1">
      <c r="A21" s="45"/>
      <c r="B21" s="45"/>
      <c r="C21" s="45"/>
      <c r="D21" s="56">
        <v>4.24</v>
      </c>
      <c r="E21" s="56"/>
      <c r="F21" s="56"/>
      <c r="G21" s="57"/>
      <c r="H21" s="57"/>
      <c r="I21" s="10"/>
      <c r="J21" s="45"/>
      <c r="K21" s="45"/>
      <c r="L21" s="45"/>
      <c r="M21" s="45"/>
      <c r="N21" s="45"/>
      <c r="O21" s="5"/>
      <c r="P21" s="43"/>
    </row>
    <row r="22" ht="12.0" customHeight="1" outlineLevel="1">
      <c r="A22" s="53" t="s">
        <v>40</v>
      </c>
      <c r="B22" s="54" t="s">
        <v>41</v>
      </c>
      <c r="C22" s="53" t="s">
        <v>22</v>
      </c>
      <c r="D22" s="55" t="s">
        <v>42</v>
      </c>
      <c r="E22" s="56"/>
      <c r="F22" s="56"/>
      <c r="G22" s="57"/>
      <c r="H22" s="57"/>
      <c r="I22" s="38" t="str">
        <f>IFERROR(100*STDEV(D23:H23)/AVERAGE(D23:H23),"")</f>
        <v/>
      </c>
      <c r="J22" s="39">
        <f>IFERROR((AVERAGE(D23:H23)-IFERROR(STDEV(D23:H23),0)),"")</f>
        <v>5.83</v>
      </c>
      <c r="K22" s="39">
        <f>IFERROR(AVERAGE(D23:H23)+IFERROR(STDEV(D23:H23),0),"")</f>
        <v>5.83</v>
      </c>
      <c r="L22" s="40">
        <f>IF(COUNTA(D23:H23)&gt;2,IF(I22&gt;25,AVERAGEIFS(D23:H23,D23:H23,"&gt;"&amp;J22,D23:H23,"&lt;"&amp;K22),AVERAGE(D23:H23)),MIN(D23,E23))</f>
        <v>5.83</v>
      </c>
      <c r="M22" s="41">
        <v>44682.0</v>
      </c>
      <c r="N22" s="42"/>
      <c r="O22" s="5"/>
      <c r="P22" s="43"/>
    </row>
    <row r="23" ht="12.0" customHeight="1" outlineLevel="1">
      <c r="A23" s="45"/>
      <c r="B23" s="45"/>
      <c r="C23" s="45"/>
      <c r="D23" s="56">
        <v>5.83</v>
      </c>
      <c r="E23" s="56"/>
      <c r="F23" s="56"/>
      <c r="G23" s="57"/>
      <c r="H23" s="57"/>
      <c r="I23" s="10"/>
      <c r="J23" s="45"/>
      <c r="K23" s="45"/>
      <c r="L23" s="45"/>
      <c r="M23" s="45"/>
      <c r="N23" s="45"/>
      <c r="O23" s="5"/>
      <c r="P23" s="43"/>
    </row>
    <row r="24" ht="12.0" customHeight="1" outlineLevel="1">
      <c r="A24" s="53" t="s">
        <v>43</v>
      </c>
      <c r="B24" s="54" t="s">
        <v>44</v>
      </c>
      <c r="C24" s="53" t="s">
        <v>22</v>
      </c>
      <c r="D24" s="55" t="s">
        <v>45</v>
      </c>
      <c r="E24" s="56"/>
      <c r="F24" s="56"/>
      <c r="G24" s="57"/>
      <c r="H24" s="57"/>
      <c r="I24" s="38" t="str">
        <f>IFERROR(100*STDEV(D25:H25)/AVERAGE(D25:H25),"")</f>
        <v/>
      </c>
      <c r="J24" s="39">
        <f>IFERROR((AVERAGE(D25:H25)-IFERROR(STDEV(D25:H25),0)),"")</f>
        <v>5</v>
      </c>
      <c r="K24" s="39">
        <f>IFERROR(AVERAGE(D25:H25)+IFERROR(STDEV(D25:H25),0),"")</f>
        <v>5</v>
      </c>
      <c r="L24" s="40">
        <f>IF(COUNTA(D25:H25)&gt;2,IF(I24&gt;25,AVERAGEIFS(D25:H25,D25:H25,"&gt;"&amp;J24,D25:H25,"&lt;"&amp;K24),AVERAGE(D25:H25)),MIN(D25,E25))</f>
        <v>5</v>
      </c>
      <c r="M24" s="41">
        <v>44682.0</v>
      </c>
      <c r="N24" s="42"/>
      <c r="O24" s="5"/>
      <c r="P24" s="43"/>
    </row>
    <row r="25" ht="12.0" customHeight="1" outlineLevel="1">
      <c r="A25" s="45"/>
      <c r="B25" s="45"/>
      <c r="C25" s="45"/>
      <c r="D25" s="56">
        <v>5.0</v>
      </c>
      <c r="E25" s="56"/>
      <c r="F25" s="56"/>
      <c r="G25" s="57"/>
      <c r="H25" s="57"/>
      <c r="I25" s="10"/>
      <c r="J25" s="45"/>
      <c r="K25" s="45"/>
      <c r="L25" s="45"/>
      <c r="M25" s="45"/>
      <c r="N25" s="45"/>
      <c r="O25" s="5"/>
      <c r="P25" s="43"/>
    </row>
    <row r="26" ht="12.0" customHeight="1" outlineLevel="1">
      <c r="A26" s="53" t="s">
        <v>46</v>
      </c>
      <c r="B26" s="54" t="s">
        <v>47</v>
      </c>
      <c r="C26" s="53" t="s">
        <v>22</v>
      </c>
      <c r="D26" s="55" t="s">
        <v>45</v>
      </c>
      <c r="E26" s="56"/>
      <c r="F26" s="56"/>
      <c r="G26" s="57"/>
      <c r="H26" s="57"/>
      <c r="I26" s="38" t="str">
        <f>IFERROR(100*STDEV(D27:H27)/AVERAGE(D27:H27),"")</f>
        <v/>
      </c>
      <c r="J26" s="39">
        <f>IFERROR((AVERAGE(D27:H27)-IFERROR(STDEV(D27:H27),0)),"")</f>
        <v>10</v>
      </c>
      <c r="K26" s="39">
        <f>IFERROR(AVERAGE(D27:H27)+IFERROR(STDEV(D27:H27),0),"")</f>
        <v>10</v>
      </c>
      <c r="L26" s="40">
        <f>IF(COUNTA(D27:H27)&gt;2,IF(I26&gt;25,AVERAGEIFS(D27:H27,D27:H27,"&gt;"&amp;J26,D27:H27,"&lt;"&amp;K26),AVERAGE(D27:H27)),MIN(D27,E27))</f>
        <v>10</v>
      </c>
      <c r="M26" s="41">
        <v>44682.0</v>
      </c>
      <c r="N26" s="42"/>
      <c r="O26" s="5"/>
      <c r="P26" s="43"/>
    </row>
    <row r="27" ht="12.0" customHeight="1" outlineLevel="1">
      <c r="A27" s="45"/>
      <c r="B27" s="45"/>
      <c r="C27" s="45"/>
      <c r="D27" s="56">
        <f>2*D25</f>
        <v>10</v>
      </c>
      <c r="E27" s="56"/>
      <c r="F27" s="56"/>
      <c r="G27" s="57"/>
      <c r="H27" s="57"/>
      <c r="I27" s="10"/>
      <c r="J27" s="45"/>
      <c r="K27" s="45"/>
      <c r="L27" s="45"/>
      <c r="M27" s="45"/>
      <c r="N27" s="45"/>
      <c r="O27" s="5"/>
      <c r="P27" s="43"/>
    </row>
    <row r="28" ht="12.0" customHeight="1" outlineLevel="1">
      <c r="A28" s="53" t="s">
        <v>48</v>
      </c>
      <c r="B28" s="54" t="s">
        <v>49</v>
      </c>
      <c r="C28" s="53" t="s">
        <v>22</v>
      </c>
      <c r="D28" s="55" t="s">
        <v>50</v>
      </c>
      <c r="E28" s="56"/>
      <c r="F28" s="56"/>
      <c r="G28" s="57"/>
      <c r="H28" s="57"/>
      <c r="I28" s="38" t="str">
        <f>IFERROR(100*STDEV(D29:H29)/AVERAGE(D29:H29),"")</f>
        <v/>
      </c>
      <c r="J28" s="39">
        <f>IFERROR((AVERAGE(D29:H29)-IFERROR(STDEV(D29:H29),0)),"")</f>
        <v>11.64</v>
      </c>
      <c r="K28" s="39">
        <f>IFERROR(AVERAGE(D29:H29)+IFERROR(STDEV(D29:H29),0),"")</f>
        <v>11.64</v>
      </c>
      <c r="L28" s="40">
        <f>IF(COUNTA(D29:H29)&gt;2,IF(I28&gt;25,AVERAGEIFS(D29:H29,D29:H29,"&gt;"&amp;J28,D29:H29,"&lt;"&amp;K28),AVERAGE(D29:H29)),MIN(D29,E29))</f>
        <v>11.64</v>
      </c>
      <c r="M28" s="41">
        <v>44682.0</v>
      </c>
      <c r="N28" s="42"/>
      <c r="O28" s="5"/>
      <c r="P28" s="43"/>
    </row>
    <row r="29" ht="12.0" customHeight="1" outlineLevel="1">
      <c r="A29" s="45"/>
      <c r="B29" s="45"/>
      <c r="C29" s="45"/>
      <c r="D29" s="56">
        <f>4*2.91</f>
        <v>11.64</v>
      </c>
      <c r="E29" s="56"/>
      <c r="F29" s="56"/>
      <c r="G29" s="57"/>
      <c r="H29" s="57"/>
      <c r="I29" s="10"/>
      <c r="J29" s="45"/>
      <c r="K29" s="45"/>
      <c r="L29" s="45"/>
      <c r="M29" s="45"/>
      <c r="N29" s="45"/>
      <c r="O29" s="5"/>
      <c r="P29" s="43"/>
    </row>
    <row r="30" ht="12.0" customHeight="1" outlineLevel="1">
      <c r="A30" s="53" t="s">
        <v>51</v>
      </c>
      <c r="B30" s="54" t="s">
        <v>52</v>
      </c>
      <c r="C30" s="53" t="s">
        <v>22</v>
      </c>
      <c r="D30" s="55" t="s">
        <v>50</v>
      </c>
      <c r="E30" s="56"/>
      <c r="F30" s="56"/>
      <c r="G30" s="57"/>
      <c r="H30" s="57"/>
      <c r="I30" s="38" t="str">
        <f>IFERROR(100*STDEV(D31:H31)/AVERAGE(D31:H31),"")</f>
        <v/>
      </c>
      <c r="J30" s="39">
        <f>IFERROR((AVERAGE(D31:H31)-IFERROR(STDEV(D31:H31),0)),"")</f>
        <v>58.2</v>
      </c>
      <c r="K30" s="39">
        <f>IFERROR(AVERAGE(D31:H31)+IFERROR(STDEV(D31:H31),0),"")</f>
        <v>58.2</v>
      </c>
      <c r="L30" s="40">
        <f>IF(COUNTA(D31:H31)&gt;2,IF(I30&gt;25,AVERAGEIFS(D31:H31,D31:H31,"&gt;"&amp;J30,D31:H31,"&lt;"&amp;K30),AVERAGE(D31:H31)),MIN(D31,E31))</f>
        <v>58.2</v>
      </c>
      <c r="M30" s="41">
        <v>44682.0</v>
      </c>
      <c r="N30" s="42"/>
      <c r="O30" s="5"/>
      <c r="P30" s="43"/>
    </row>
    <row r="31" ht="12.0" customHeight="1" outlineLevel="1">
      <c r="A31" s="45"/>
      <c r="B31" s="45"/>
      <c r="C31" s="45"/>
      <c r="D31" s="56">
        <f>20*2.91</f>
        <v>58.2</v>
      </c>
      <c r="E31" s="56"/>
      <c r="F31" s="56"/>
      <c r="G31" s="57"/>
      <c r="H31" s="57"/>
      <c r="I31" s="10"/>
      <c r="J31" s="45"/>
      <c r="K31" s="45"/>
      <c r="L31" s="45"/>
      <c r="M31" s="45"/>
      <c r="N31" s="45"/>
      <c r="O31" s="5"/>
      <c r="P31" s="43"/>
    </row>
    <row r="32" ht="12.0" customHeight="1" outlineLevel="1">
      <c r="A32" s="53" t="s">
        <v>53</v>
      </c>
      <c r="B32" s="54" t="s">
        <v>54</v>
      </c>
      <c r="C32" s="53" t="s">
        <v>22</v>
      </c>
      <c r="D32" s="55" t="s">
        <v>55</v>
      </c>
      <c r="E32" s="56"/>
      <c r="F32" s="56"/>
      <c r="G32" s="57"/>
      <c r="H32" s="57"/>
      <c r="I32" s="38" t="str">
        <f>IFERROR(100*STDEV(D33:H33)/AVERAGE(D33:H33),"")</f>
        <v/>
      </c>
      <c r="J32" s="39">
        <f>IFERROR((AVERAGE(D33:H33)-IFERROR(STDEV(D33:H33),0)),"")</f>
        <v>7.91</v>
      </c>
      <c r="K32" s="39">
        <f>IFERROR(AVERAGE(D33:H33)+IFERROR(STDEV(D33:H33),0),"")</f>
        <v>7.91</v>
      </c>
      <c r="L32" s="40">
        <f>IF(COUNTA(D33:H33)&gt;2,IF(I32&gt;25,AVERAGEIFS(D33:H33,D33:H33,"&gt;"&amp;J32,D33:H33,"&lt;"&amp;K32),AVERAGE(D33:H33)),MIN(D33,E33))</f>
        <v>7.91</v>
      </c>
      <c r="M32" s="41">
        <v>44682.0</v>
      </c>
      <c r="N32" s="42"/>
      <c r="O32" s="5"/>
      <c r="P32" s="43"/>
    </row>
    <row r="33" ht="12.0" customHeight="1" outlineLevel="1">
      <c r="A33" s="45"/>
      <c r="B33" s="45"/>
      <c r="C33" s="45"/>
      <c r="D33" s="56">
        <v>7.91</v>
      </c>
      <c r="E33" s="56"/>
      <c r="F33" s="56"/>
      <c r="G33" s="57"/>
      <c r="H33" s="57"/>
      <c r="I33" s="10"/>
      <c r="J33" s="45"/>
      <c r="K33" s="45"/>
      <c r="L33" s="45"/>
      <c r="M33" s="45"/>
      <c r="N33" s="45"/>
      <c r="O33" s="5"/>
      <c r="P33" s="43"/>
    </row>
    <row r="34" ht="12.0" customHeight="1" outlineLevel="1">
      <c r="A34" s="53" t="s">
        <v>56</v>
      </c>
      <c r="B34" s="54" t="s">
        <v>57</v>
      </c>
      <c r="C34" s="53" t="s">
        <v>22</v>
      </c>
      <c r="D34" s="55" t="s">
        <v>58</v>
      </c>
      <c r="E34" s="56"/>
      <c r="F34" s="56"/>
      <c r="G34" s="57"/>
      <c r="H34" s="57"/>
      <c r="I34" s="38" t="str">
        <f>IFERROR(100*STDEV(D35:H35)/AVERAGE(D35:H35),"")</f>
        <v/>
      </c>
      <c r="J34" s="39">
        <f>IFERROR((AVERAGE(D35:H35)-IFERROR(STDEV(D35:H35),0)),"")</f>
        <v>18.72</v>
      </c>
      <c r="K34" s="39">
        <f>IFERROR(AVERAGE(D35:H35)+IFERROR(STDEV(D35:H35),0),"")</f>
        <v>18.72</v>
      </c>
      <c r="L34" s="40">
        <f>IF(COUNTA(D35:H35)&gt;2,IF(I34&gt;25,AVERAGEIFS(D35:H35,D35:H35,"&gt;"&amp;J34,D35:H35,"&lt;"&amp;K34),AVERAGE(D35:H35)),MIN(D35,E35))</f>
        <v>18.72</v>
      </c>
      <c r="M34" s="41">
        <v>44682.0</v>
      </c>
      <c r="N34" s="42"/>
      <c r="O34" s="5"/>
      <c r="P34" s="43"/>
    </row>
    <row r="35" ht="12.0" customHeight="1" outlineLevel="1">
      <c r="A35" s="45"/>
      <c r="B35" s="45"/>
      <c r="C35" s="45"/>
      <c r="D35" s="56">
        <v>18.72</v>
      </c>
      <c r="E35" s="56"/>
      <c r="F35" s="56"/>
      <c r="G35" s="57"/>
      <c r="H35" s="57"/>
      <c r="I35" s="10"/>
      <c r="J35" s="45"/>
      <c r="K35" s="45"/>
      <c r="L35" s="45"/>
      <c r="M35" s="45"/>
      <c r="N35" s="45"/>
      <c r="O35" s="5"/>
      <c r="P35" s="43"/>
    </row>
    <row r="36" ht="12.0" customHeight="1" outlineLevel="1">
      <c r="A36" s="53" t="s">
        <v>59</v>
      </c>
      <c r="B36" s="54" t="s">
        <v>60</v>
      </c>
      <c r="C36" s="53" t="s">
        <v>22</v>
      </c>
      <c r="D36" s="55" t="s">
        <v>61</v>
      </c>
      <c r="E36" s="56"/>
      <c r="F36" s="56"/>
      <c r="G36" s="57"/>
      <c r="H36" s="57"/>
      <c r="I36" s="38" t="str">
        <f>IFERROR(100*STDEV(D37:H37)/AVERAGE(D37:H37),"")</f>
        <v/>
      </c>
      <c r="J36" s="39">
        <f>IFERROR((AVERAGE(D37:H37)-IFERROR(STDEV(D37:H37),0)),"")</f>
        <v>12.47</v>
      </c>
      <c r="K36" s="39">
        <f>IFERROR(AVERAGE(D37:H37)+IFERROR(STDEV(D37:H37),0),"")</f>
        <v>12.47</v>
      </c>
      <c r="L36" s="40">
        <f>IF(COUNTA(D37:H37)&gt;2,IF(I36&gt;25,AVERAGEIFS(D37:H37,D37:H37,"&gt;"&amp;J36,D37:H37,"&lt;"&amp;K36),AVERAGE(D37:H37)),MIN(D37,E37))</f>
        <v>12.47</v>
      </c>
      <c r="M36" s="41">
        <v>44682.0</v>
      </c>
      <c r="N36" s="42"/>
      <c r="O36" s="5"/>
      <c r="P36" s="43"/>
    </row>
    <row r="37" ht="12.0" customHeight="1" outlineLevel="1">
      <c r="A37" s="45"/>
      <c r="B37" s="45"/>
      <c r="C37" s="45"/>
      <c r="D37" s="56">
        <v>12.47</v>
      </c>
      <c r="E37" s="56"/>
      <c r="F37" s="56"/>
      <c r="G37" s="57"/>
      <c r="H37" s="57"/>
      <c r="I37" s="10"/>
      <c r="J37" s="45"/>
      <c r="K37" s="45"/>
      <c r="L37" s="45"/>
      <c r="M37" s="45"/>
      <c r="N37" s="45"/>
      <c r="O37" s="5"/>
      <c r="P37" s="43"/>
    </row>
    <row r="38" ht="12.0" customHeight="1" outlineLevel="1">
      <c r="A38" s="53" t="s">
        <v>62</v>
      </c>
      <c r="B38" s="54" t="s">
        <v>63</v>
      </c>
      <c r="C38" s="53" t="s">
        <v>22</v>
      </c>
      <c r="D38" s="55" t="s">
        <v>64</v>
      </c>
      <c r="E38" s="56"/>
      <c r="F38" s="56"/>
      <c r="G38" s="57"/>
      <c r="H38" s="57"/>
      <c r="I38" s="38" t="str">
        <f>IFERROR(100*STDEV(D39:H39)/AVERAGE(D39:H39),"")</f>
        <v/>
      </c>
      <c r="J38" s="39">
        <f>IFERROR((AVERAGE(D39:H39)-IFERROR(STDEV(D39:H39),0)),"")</f>
        <v>26.54</v>
      </c>
      <c r="K38" s="39">
        <f>IFERROR(AVERAGE(D39:H39)+IFERROR(STDEV(D39:H39),0),"")</f>
        <v>26.54</v>
      </c>
      <c r="L38" s="40">
        <f>IF(COUNTA(D39:H39)&gt;2,IF(I38&gt;25,AVERAGEIFS(D39:H39,D39:H39,"&gt;"&amp;J38,D39:H39,"&lt;"&amp;K38),AVERAGE(D39:H39)),MIN(D39,E39))</f>
        <v>26.54</v>
      </c>
      <c r="M38" s="41">
        <v>44682.0</v>
      </c>
      <c r="N38" s="42"/>
      <c r="O38" s="5"/>
      <c r="P38" s="43"/>
    </row>
    <row r="39" ht="12.0" customHeight="1" outlineLevel="1">
      <c r="A39" s="45"/>
      <c r="B39" s="45"/>
      <c r="C39" s="45"/>
      <c r="D39" s="56">
        <v>26.54</v>
      </c>
      <c r="E39" s="56"/>
      <c r="F39" s="56"/>
      <c r="G39" s="57"/>
      <c r="H39" s="57"/>
      <c r="I39" s="10"/>
      <c r="J39" s="45"/>
      <c r="K39" s="45"/>
      <c r="L39" s="45"/>
      <c r="M39" s="45"/>
      <c r="N39" s="45"/>
      <c r="O39" s="5"/>
      <c r="P39" s="43"/>
    </row>
    <row r="40" ht="12.0" customHeight="1" outlineLevel="1">
      <c r="A40" s="53" t="s">
        <v>65</v>
      </c>
      <c r="B40" s="54" t="s">
        <v>66</v>
      </c>
      <c r="C40" s="53" t="s">
        <v>22</v>
      </c>
      <c r="D40" s="55" t="s">
        <v>67</v>
      </c>
      <c r="E40" s="56"/>
      <c r="F40" s="56"/>
      <c r="G40" s="57"/>
      <c r="H40" s="57"/>
      <c r="I40" s="38" t="str">
        <f>IFERROR(100*STDEV(D41:H41)/AVERAGE(D41:H41),"")</f>
        <v/>
      </c>
      <c r="J40" s="39">
        <f>IFERROR((AVERAGE(D41:H41)-IFERROR(STDEV(D41:H41),0)),"")</f>
        <v>10.82</v>
      </c>
      <c r="K40" s="39">
        <f>IFERROR(AVERAGE(D41:H41)+IFERROR(STDEV(D41:H41),0),"")</f>
        <v>10.82</v>
      </c>
      <c r="L40" s="40">
        <f>IF(COUNTA(D41:H41)&gt;2,IF(I40&gt;25,AVERAGEIFS(D41:H41,D41:H41,"&gt;"&amp;J40,D41:H41,"&lt;"&amp;K40),AVERAGE(D41:H41)),MIN(D41,E41))</f>
        <v>10.82</v>
      </c>
      <c r="M40" s="41">
        <v>44682.0</v>
      </c>
      <c r="N40" s="42"/>
      <c r="O40" s="5"/>
      <c r="P40" s="43"/>
    </row>
    <row r="41" ht="12.0" customHeight="1" outlineLevel="1">
      <c r="A41" s="45"/>
      <c r="B41" s="45"/>
      <c r="C41" s="45"/>
      <c r="D41" s="56">
        <v>10.82</v>
      </c>
      <c r="E41" s="56"/>
      <c r="F41" s="56"/>
      <c r="G41" s="57"/>
      <c r="H41" s="57"/>
      <c r="I41" s="10"/>
      <c r="J41" s="45"/>
      <c r="K41" s="45"/>
      <c r="L41" s="45"/>
      <c r="M41" s="45"/>
      <c r="N41" s="45"/>
      <c r="O41" s="5"/>
      <c r="P41" s="43"/>
    </row>
    <row r="42" ht="12.0" customHeight="1" outlineLevel="1">
      <c r="A42" s="53" t="s">
        <v>68</v>
      </c>
      <c r="B42" s="54" t="s">
        <v>69</v>
      </c>
      <c r="C42" s="53" t="s">
        <v>22</v>
      </c>
      <c r="D42" s="55" t="s">
        <v>70</v>
      </c>
      <c r="E42" s="56"/>
      <c r="F42" s="56"/>
      <c r="G42" s="57"/>
      <c r="H42" s="57"/>
      <c r="I42" s="38" t="str">
        <f>IFERROR(100*STDEV(D43:H43)/AVERAGE(D43:H43),"")</f>
        <v/>
      </c>
      <c r="J42" s="39">
        <f>IFERROR((AVERAGE(D43:H43)-IFERROR(STDEV(D43:H43),0)),"")</f>
        <v>89</v>
      </c>
      <c r="K42" s="39">
        <f>IFERROR(AVERAGE(D43:H43)+IFERROR(STDEV(D43:H43),0),"")</f>
        <v>89</v>
      </c>
      <c r="L42" s="40">
        <f>IF(COUNTA(D43:H43)&gt;2,IF(I42&gt;25,AVERAGEIFS(D43:H43,D43:H43,"&gt;"&amp;J42,D43:H43,"&lt;"&amp;K42),AVERAGE(D43:H43)),MIN(D43,E43))</f>
        <v>89</v>
      </c>
      <c r="M42" s="41">
        <v>44682.0</v>
      </c>
      <c r="N42" s="42"/>
      <c r="O42" s="5"/>
      <c r="P42" s="43"/>
    </row>
    <row r="43" ht="12.0" customHeight="1" outlineLevel="1">
      <c r="A43" s="45"/>
      <c r="B43" s="45"/>
      <c r="C43" s="45"/>
      <c r="D43" s="56">
        <v>89.0</v>
      </c>
      <c r="E43" s="56"/>
      <c r="F43" s="56"/>
      <c r="G43" s="57"/>
      <c r="H43" s="57"/>
      <c r="I43" s="10"/>
      <c r="J43" s="45"/>
      <c r="K43" s="45"/>
      <c r="L43" s="45"/>
      <c r="M43" s="45"/>
      <c r="N43" s="45"/>
      <c r="O43" s="5"/>
      <c r="P43" s="43"/>
    </row>
    <row r="44" ht="12.0" customHeight="1" outlineLevel="1">
      <c r="A44" s="53" t="s">
        <v>71</v>
      </c>
      <c r="B44" s="54" t="s">
        <v>72</v>
      </c>
      <c r="C44" s="53" t="s">
        <v>22</v>
      </c>
      <c r="D44" s="55" t="s">
        <v>73</v>
      </c>
      <c r="E44" s="56"/>
      <c r="F44" s="56"/>
      <c r="G44" s="57"/>
      <c r="H44" s="57"/>
      <c r="I44" s="38" t="str">
        <f>IFERROR(100*STDEV(D45:H45)/AVERAGE(D45:H45),"")</f>
        <v/>
      </c>
      <c r="J44" s="39">
        <f>IFERROR((AVERAGE(D45:H45)-IFERROR(STDEV(D45:H45),0)),"")</f>
        <v>154.99</v>
      </c>
      <c r="K44" s="39">
        <f>IFERROR(AVERAGE(D45:H45)+IFERROR(STDEV(D45:H45),0),"")</f>
        <v>154.99</v>
      </c>
      <c r="L44" s="40">
        <f>IF(COUNTA(D45:H45)&gt;2,IF(I44&gt;25,AVERAGEIFS(D45:H45,D45:H45,"&gt;"&amp;J44,D45:H45,"&lt;"&amp;K44),AVERAGE(D45:H45)),MIN(D45,E45))</f>
        <v>154.99</v>
      </c>
      <c r="M44" s="41">
        <v>44682.0</v>
      </c>
      <c r="N44" s="42"/>
      <c r="O44" s="5"/>
      <c r="P44" s="43"/>
    </row>
    <row r="45" ht="12.0" customHeight="1" outlineLevel="1">
      <c r="A45" s="45"/>
      <c r="B45" s="45"/>
      <c r="C45" s="45"/>
      <c r="D45" s="56">
        <v>154.99</v>
      </c>
      <c r="E45" s="56"/>
      <c r="F45" s="56"/>
      <c r="G45" s="57"/>
      <c r="H45" s="57"/>
      <c r="I45" s="10"/>
      <c r="J45" s="45"/>
      <c r="K45" s="45"/>
      <c r="L45" s="45"/>
      <c r="M45" s="45"/>
      <c r="N45" s="45"/>
      <c r="O45" s="5"/>
      <c r="P45" s="43"/>
    </row>
    <row r="46" ht="12.0" customHeight="1" outlineLevel="1">
      <c r="A46" s="53" t="s">
        <v>71</v>
      </c>
      <c r="B46" s="54" t="s">
        <v>72</v>
      </c>
      <c r="C46" s="53" t="s">
        <v>22</v>
      </c>
      <c r="D46" s="55" t="s">
        <v>31</v>
      </c>
      <c r="E46" s="56"/>
      <c r="F46" s="56"/>
      <c r="G46" s="57"/>
      <c r="H46" s="57"/>
      <c r="I46" s="38" t="str">
        <f>IFERROR(100*STDEV(D47:H47)/AVERAGE(D47:H47),"")</f>
        <v/>
      </c>
      <c r="J46" s="39">
        <f>IFERROR((AVERAGE(D47:H47)-IFERROR(STDEV(D47:H47),0)),"")</f>
        <v>154.99</v>
      </c>
      <c r="K46" s="39">
        <f>IFERROR(AVERAGE(D47:H47)+IFERROR(STDEV(D47:H47),0),"")</f>
        <v>154.99</v>
      </c>
      <c r="L46" s="40">
        <f>IF(COUNTA(D47:H47)&gt;2,IF(I46&gt;25,AVERAGEIFS(D47:H47,D47:H47,"&gt;"&amp;J46,D47:H47,"&lt;"&amp;K46),AVERAGE(D47:H47)),MIN(D47,E47))</f>
        <v>154.99</v>
      </c>
      <c r="M46" s="41">
        <v>44652.0</v>
      </c>
      <c r="N46" s="42"/>
      <c r="O46" s="5"/>
      <c r="P46" s="43"/>
    </row>
    <row r="47" ht="12.0" customHeight="1" outlineLevel="1">
      <c r="A47" s="45"/>
      <c r="B47" s="45"/>
      <c r="C47" s="45"/>
      <c r="D47" s="56">
        <v>154.99</v>
      </c>
      <c r="E47" s="56"/>
      <c r="F47" s="56"/>
      <c r="G47" s="57"/>
      <c r="H47" s="57"/>
      <c r="I47" s="10"/>
      <c r="J47" s="45"/>
      <c r="K47" s="45"/>
      <c r="L47" s="45"/>
      <c r="M47" s="45"/>
      <c r="N47" s="45"/>
      <c r="O47" s="5"/>
      <c r="P47" s="43"/>
    </row>
    <row r="48" ht="12.0" customHeight="1" outlineLevel="1">
      <c r="A48" s="53" t="s">
        <v>74</v>
      </c>
      <c r="B48" s="54" t="s">
        <v>75</v>
      </c>
      <c r="C48" s="53" t="s">
        <v>38</v>
      </c>
      <c r="D48" s="36" t="s">
        <v>76</v>
      </c>
      <c r="E48" s="36" t="s">
        <v>77</v>
      </c>
      <c r="F48" s="36" t="s">
        <v>78</v>
      </c>
      <c r="G48" s="36" t="s">
        <v>79</v>
      </c>
      <c r="H48" s="37" t="s">
        <v>80</v>
      </c>
      <c r="I48" s="38">
        <f>IFERROR(100*STDEV(D49:H49)/AVERAGE(D49:H49),"")</f>
        <v>37.31886003</v>
      </c>
      <c r="J48" s="39">
        <f>IFERROR((AVERAGE(D49:H49)-IFERROR(STDEV(D49:H49),0)),"")</f>
        <v>10.03148964</v>
      </c>
      <c r="K48" s="39">
        <f>IFERROR(AVERAGE(D49:H49)+IFERROR(STDEV(D49:H49),0),"")</f>
        <v>21.97651036</v>
      </c>
      <c r="L48" s="40">
        <f>IF(COUNTA(D49:H49)&gt;2,IF(I48&gt;25,AVERAGEIFS(D49:H49,D49:H49,"&gt;"&amp;J48,D49:H49,"&lt;"&amp;K48),AVERAGE(D49:H49)),MIN(D49,E49))</f>
        <v>20.35333333</v>
      </c>
      <c r="M48" s="41">
        <v>44741.0</v>
      </c>
      <c r="N48" s="42" t="s">
        <v>24</v>
      </c>
      <c r="O48" s="5"/>
      <c r="P48" s="43"/>
    </row>
    <row r="49" ht="12.0" customHeight="1" outlineLevel="1">
      <c r="A49" s="45"/>
      <c r="B49" s="45"/>
      <c r="C49" s="45"/>
      <c r="D49" s="36">
        <v>9.98</v>
      </c>
      <c r="E49" s="36">
        <v>19.9</v>
      </c>
      <c r="F49" s="36">
        <v>8.98</v>
      </c>
      <c r="G49" s="36">
        <v>20.58</v>
      </c>
      <c r="H49" s="37">
        <v>20.58</v>
      </c>
      <c r="I49" s="10"/>
      <c r="J49" s="45"/>
      <c r="K49" s="45"/>
      <c r="L49" s="45"/>
      <c r="M49" s="45"/>
      <c r="N49" s="45"/>
      <c r="O49" s="5"/>
      <c r="P49" s="43"/>
    </row>
    <row r="50" ht="12.0" customHeight="1" outlineLevel="1">
      <c r="A50" s="53" t="s">
        <v>81</v>
      </c>
      <c r="B50" s="54" t="s">
        <v>82</v>
      </c>
      <c r="C50" s="53" t="s">
        <v>83</v>
      </c>
      <c r="D50" s="36" t="s">
        <v>78</v>
      </c>
      <c r="E50" s="36" t="s">
        <v>80</v>
      </c>
      <c r="F50" s="36" t="s">
        <v>77</v>
      </c>
      <c r="G50" s="36" t="s">
        <v>84</v>
      </c>
      <c r="H50" s="37"/>
      <c r="I50" s="38">
        <f>IFERROR(100*STDEV(D51:H51)/AVERAGE(D51:H51),"")</f>
        <v>22.12220241</v>
      </c>
      <c r="J50" s="39">
        <f>IFERROR((AVERAGE(D51:H51)-IFERROR(STDEV(D51:H51),0)),"")</f>
        <v>19.64467444</v>
      </c>
      <c r="K50" s="39">
        <f>IFERROR(AVERAGE(D51:H51)+IFERROR(STDEV(D51:H51),0),"")</f>
        <v>30.80532556</v>
      </c>
      <c r="L50" s="40">
        <f>IF(COUNTA(D51:H51)&gt;2,IF(I50&gt;25,AVERAGEIFS(D51:H51,D51:H51,"&gt;"&amp;J50,D51:H51,"&lt;"&amp;K50),AVERAGE(D51:H51)),MIN(D51,E51))</f>
        <v>25.225</v>
      </c>
      <c r="M50" s="41">
        <v>44741.0</v>
      </c>
      <c r="N50" s="42" t="s">
        <v>24</v>
      </c>
      <c r="O50" s="5"/>
      <c r="P50" s="43"/>
    </row>
    <row r="51" ht="12.0" customHeight="1" outlineLevel="1">
      <c r="A51" s="45"/>
      <c r="B51" s="45"/>
      <c r="C51" s="45"/>
      <c r="D51" s="36">
        <v>17.48</v>
      </c>
      <c r="E51" s="36">
        <v>30.8</v>
      </c>
      <c r="F51" s="36">
        <v>26.31</v>
      </c>
      <c r="G51" s="36">
        <v>26.31</v>
      </c>
      <c r="H51" s="37"/>
      <c r="I51" s="10"/>
      <c r="J51" s="45"/>
      <c r="K51" s="45"/>
      <c r="L51" s="45"/>
      <c r="M51" s="45"/>
      <c r="N51" s="45"/>
      <c r="O51" s="5"/>
      <c r="P51" s="43"/>
    </row>
    <row r="52" ht="12.0" customHeight="1" outlineLevel="1">
      <c r="A52" s="53" t="s">
        <v>85</v>
      </c>
      <c r="B52" s="54" t="s">
        <v>86</v>
      </c>
      <c r="C52" s="53" t="s">
        <v>83</v>
      </c>
      <c r="D52" s="36" t="s">
        <v>87</v>
      </c>
      <c r="E52" s="36" t="s">
        <v>79</v>
      </c>
      <c r="F52" s="36" t="s">
        <v>77</v>
      </c>
      <c r="G52" s="36" t="s">
        <v>84</v>
      </c>
      <c r="H52" s="37" t="s">
        <v>80</v>
      </c>
      <c r="I52" s="38">
        <f>IFERROR(100*STDEV(D53:H53)/AVERAGE(D53:H53),"")</f>
        <v>23.08917038</v>
      </c>
      <c r="J52" s="39">
        <f>IFERROR((AVERAGE(D53:H53)-IFERROR(STDEV(D53:H53),0)),"")</f>
        <v>11.34127094</v>
      </c>
      <c r="K52" s="39">
        <f>IFERROR(AVERAGE(D53:H53)+IFERROR(STDEV(D53:H53),0),"")</f>
        <v>18.15072906</v>
      </c>
      <c r="L52" s="40">
        <f>IF(COUNTA(D53:H53)&gt;2,IF(I52&gt;25,AVERAGEIFS(D53:H53,D53:H53,"&gt;"&amp;J52,D53:H53,"&lt;"&amp;K52),AVERAGE(D53:H53)),MIN(D53,E53))</f>
        <v>14.746</v>
      </c>
      <c r="M52" s="41">
        <v>44741.0</v>
      </c>
      <c r="N52" s="42" t="s">
        <v>24</v>
      </c>
      <c r="O52" s="5"/>
      <c r="P52" s="43"/>
    </row>
    <row r="53" ht="12.0" customHeight="1" outlineLevel="1">
      <c r="A53" s="45"/>
      <c r="B53" s="45"/>
      <c r="C53" s="45"/>
      <c r="D53" s="36">
        <v>8.7</v>
      </c>
      <c r="E53" s="36">
        <v>16.38</v>
      </c>
      <c r="F53" s="36">
        <v>16.38</v>
      </c>
      <c r="G53" s="36">
        <v>16.69</v>
      </c>
      <c r="H53" s="37">
        <v>15.58</v>
      </c>
      <c r="I53" s="10"/>
      <c r="J53" s="45"/>
      <c r="K53" s="45"/>
      <c r="L53" s="45"/>
      <c r="M53" s="45"/>
      <c r="N53" s="45"/>
      <c r="O53" s="5"/>
      <c r="P53" s="43"/>
    </row>
    <row r="54" ht="12.0" customHeight="1" outlineLevel="1">
      <c r="A54" s="53" t="s">
        <v>88</v>
      </c>
      <c r="B54" s="54" t="s">
        <v>89</v>
      </c>
      <c r="C54" s="53" t="s">
        <v>83</v>
      </c>
      <c r="D54" s="36" t="s">
        <v>84</v>
      </c>
      <c r="E54" s="36" t="s">
        <v>90</v>
      </c>
      <c r="F54" s="36" t="s">
        <v>77</v>
      </c>
      <c r="G54" s="36" t="s">
        <v>91</v>
      </c>
      <c r="H54" s="37" t="s">
        <v>92</v>
      </c>
      <c r="I54" s="38">
        <f>IFERROR(100*STDEV(D55:H55)/AVERAGE(D55:H55),"")</f>
        <v>19.10362599</v>
      </c>
      <c r="J54" s="39">
        <f>IFERROR((AVERAGE(D55:H55)-IFERROR(STDEV(D55:H55),0)),"")</f>
        <v>7.232135837</v>
      </c>
      <c r="K54" s="39">
        <f>IFERROR(AVERAGE(D55:H55)+IFERROR(STDEV(D55:H55),0),"")</f>
        <v>10.64786416</v>
      </c>
      <c r="L54" s="40">
        <f>IF(COUNTA(D55:H55)&gt;2,IF(I54&gt;25,AVERAGEIFS(D55:H55,D55:H55,"&gt;"&amp;J54,D55:H55,"&lt;"&amp;K54),AVERAGE(D55:H55)),MIN(D55,E55))</f>
        <v>8.94</v>
      </c>
      <c r="M54" s="41">
        <v>44741.0</v>
      </c>
      <c r="N54" s="42" t="s">
        <v>24</v>
      </c>
      <c r="O54" s="5"/>
      <c r="P54" s="43"/>
    </row>
    <row r="55" ht="12.0" customHeight="1" outlineLevel="1">
      <c r="A55" s="45"/>
      <c r="B55" s="45"/>
      <c r="C55" s="45"/>
      <c r="D55" s="36">
        <v>7.29</v>
      </c>
      <c r="E55" s="36">
        <v>11.25</v>
      </c>
      <c r="F55" s="36">
        <v>7.29</v>
      </c>
      <c r="G55" s="36">
        <v>9.88</v>
      </c>
      <c r="H55" s="37">
        <v>8.99</v>
      </c>
      <c r="I55" s="10"/>
      <c r="J55" s="45"/>
      <c r="K55" s="45"/>
      <c r="L55" s="45"/>
      <c r="M55" s="45"/>
      <c r="N55" s="45"/>
      <c r="O55" s="5"/>
      <c r="P55" s="43"/>
    </row>
    <row r="56" ht="12.0" customHeight="1" outlineLevel="1">
      <c r="A56" s="53" t="s">
        <v>93</v>
      </c>
      <c r="B56" s="54" t="s">
        <v>94</v>
      </c>
      <c r="C56" s="53" t="s">
        <v>83</v>
      </c>
      <c r="D56" s="36" t="s">
        <v>77</v>
      </c>
      <c r="E56" s="36" t="s">
        <v>78</v>
      </c>
      <c r="F56" s="36" t="s">
        <v>80</v>
      </c>
      <c r="G56" s="36" t="s">
        <v>90</v>
      </c>
      <c r="H56" s="37" t="s">
        <v>87</v>
      </c>
      <c r="I56" s="38">
        <f>IFERROR(100*STDEV(D57:H57)/AVERAGE(D57:H57),"")</f>
        <v>31.41787154</v>
      </c>
      <c r="J56" s="39">
        <f>IFERROR((AVERAGE(D57:H57)-IFERROR(STDEV(D57:H57),0)),"")</f>
        <v>8.214767347</v>
      </c>
      <c r="K56" s="39">
        <f>IFERROR(AVERAGE(D57:H57)+IFERROR(STDEV(D57:H57),0),"")</f>
        <v>15.74123265</v>
      </c>
      <c r="L56" s="40">
        <f>IF(COUNTA(D57:H57)&gt;2,IF(I56&gt;25,AVERAGEIFS(D57:H57,D57:H57,"&gt;"&amp;J56,D57:H57,"&lt;"&amp;K56),AVERAGE(D57:H57)),MIN(D57,E57))</f>
        <v>10.7225</v>
      </c>
      <c r="M56" s="41">
        <v>44741.0</v>
      </c>
      <c r="N56" s="42" t="s">
        <v>24</v>
      </c>
      <c r="O56" s="5"/>
      <c r="P56" s="43"/>
    </row>
    <row r="57" ht="12.0" customHeight="1" outlineLevel="1">
      <c r="A57" s="45"/>
      <c r="B57" s="45"/>
      <c r="C57" s="45"/>
      <c r="D57" s="36">
        <v>15.0</v>
      </c>
      <c r="E57" s="36">
        <v>9.0</v>
      </c>
      <c r="F57" s="36">
        <v>9.99</v>
      </c>
      <c r="G57" s="36">
        <v>17.0</v>
      </c>
      <c r="H57" s="37">
        <v>8.9</v>
      </c>
      <c r="I57" s="10"/>
      <c r="J57" s="45"/>
      <c r="K57" s="45"/>
      <c r="L57" s="45"/>
      <c r="M57" s="45"/>
      <c r="N57" s="45"/>
      <c r="O57" s="5"/>
      <c r="P57" s="43"/>
    </row>
    <row r="58" ht="12.0" customHeight="1" outlineLevel="1">
      <c r="A58" s="53" t="s">
        <v>95</v>
      </c>
      <c r="B58" s="54" t="s">
        <v>96</v>
      </c>
      <c r="C58" s="53" t="s">
        <v>38</v>
      </c>
      <c r="D58" s="36" t="s">
        <v>78</v>
      </c>
      <c r="E58" s="36" t="s">
        <v>84</v>
      </c>
      <c r="F58" s="36" t="s">
        <v>97</v>
      </c>
      <c r="G58" s="36" t="s">
        <v>77</v>
      </c>
      <c r="H58" s="37" t="s">
        <v>98</v>
      </c>
      <c r="I58" s="38">
        <f>IFERROR(100*STDEV(D59:H59)/AVERAGE(D59:H59),"")</f>
        <v>10.33208174</v>
      </c>
      <c r="J58" s="39">
        <f>IFERROR((AVERAGE(D59:H59)-IFERROR(STDEV(D59:H59),0)),"")</f>
        <v>47.43791548</v>
      </c>
      <c r="K58" s="39">
        <f>IFERROR(AVERAGE(D59:H59)+IFERROR(STDEV(D59:H59),0),"")</f>
        <v>58.37008452</v>
      </c>
      <c r="L58" s="40">
        <f>IF(COUNTA(D59:H59)&gt;2,IF(I58&gt;25,AVERAGEIFS(D59:H59,D59:H59,"&gt;"&amp;J58,D59:H59,"&lt;"&amp;K58),AVERAGE(D59:H59)),MIN(D59,E59))</f>
        <v>52.904</v>
      </c>
      <c r="M58" s="41">
        <v>44741.0</v>
      </c>
      <c r="N58" s="42" t="s">
        <v>24</v>
      </c>
      <c r="O58" s="5"/>
      <c r="P58" s="43"/>
    </row>
    <row r="59" ht="12.0" customHeight="1" outlineLevel="1">
      <c r="A59" s="45"/>
      <c r="B59" s="45"/>
      <c r="C59" s="45"/>
      <c r="D59" s="36">
        <v>45.9</v>
      </c>
      <c r="E59" s="36">
        <v>55.5</v>
      </c>
      <c r="F59" s="36">
        <v>54.0</v>
      </c>
      <c r="G59" s="36">
        <v>49.22</v>
      </c>
      <c r="H59" s="37">
        <v>59.9</v>
      </c>
      <c r="I59" s="10"/>
      <c r="J59" s="45"/>
      <c r="K59" s="45"/>
      <c r="L59" s="45"/>
      <c r="M59" s="45"/>
      <c r="N59" s="45"/>
      <c r="O59" s="5"/>
      <c r="P59" s="43"/>
    </row>
    <row r="60" ht="12.0" customHeight="1" outlineLevel="1">
      <c r="A60" s="53" t="s">
        <v>99</v>
      </c>
      <c r="B60" s="54" t="s">
        <v>100</v>
      </c>
      <c r="C60" s="53" t="s">
        <v>38</v>
      </c>
      <c r="D60" s="36" t="s">
        <v>101</v>
      </c>
      <c r="E60" s="36" t="s">
        <v>102</v>
      </c>
      <c r="F60" s="36" t="s">
        <v>103</v>
      </c>
      <c r="G60" s="36" t="s">
        <v>104</v>
      </c>
      <c r="H60" s="37"/>
      <c r="I60" s="38">
        <f>IFERROR(100*STDEV(D61:H61)/AVERAGE(D61:H61),"")</f>
        <v>54.38435088</v>
      </c>
      <c r="J60" s="39">
        <f>IFERROR((AVERAGE(D61:H61)-IFERROR(STDEV(D61:H61),0)),"")</f>
        <v>15.45230114</v>
      </c>
      <c r="K60" s="39">
        <f>IFERROR(AVERAGE(D61:H61)+IFERROR(STDEV(D61:H61),0),"")</f>
        <v>52.29769886</v>
      </c>
      <c r="L60" s="40">
        <f>IF(COUNTA(D61:H61)&gt;2,IF(I60&gt;25,AVERAGEIFS(D61:H61,D61:H61,"&gt;"&amp;J60,D61:H61,"&lt;"&amp;K60),AVERAGE(D61:H61)),MIN(D61,E61))</f>
        <v>24.66666667</v>
      </c>
      <c r="M60" s="41">
        <v>44741.0</v>
      </c>
      <c r="N60" s="42" t="s">
        <v>24</v>
      </c>
      <c r="O60" s="5"/>
      <c r="P60" s="43"/>
    </row>
    <row r="61" ht="12.0" customHeight="1" outlineLevel="1">
      <c r="A61" s="45"/>
      <c r="B61" s="45"/>
      <c r="C61" s="45"/>
      <c r="D61" s="36">
        <v>25.0</v>
      </c>
      <c r="E61" s="36">
        <v>61.5</v>
      </c>
      <c r="F61" s="36">
        <v>25.0</v>
      </c>
      <c r="G61" s="36">
        <v>24.0</v>
      </c>
      <c r="H61" s="37"/>
      <c r="I61" s="10"/>
      <c r="J61" s="45"/>
      <c r="K61" s="45"/>
      <c r="L61" s="45"/>
      <c r="M61" s="45"/>
      <c r="N61" s="45"/>
      <c r="O61" s="5"/>
      <c r="P61" s="43"/>
    </row>
    <row r="62" ht="12.0" customHeight="1" outlineLevel="1">
      <c r="A62" s="53" t="s">
        <v>105</v>
      </c>
      <c r="B62" s="54" t="s">
        <v>106</v>
      </c>
      <c r="C62" s="53" t="s">
        <v>83</v>
      </c>
      <c r="D62" s="36" t="s">
        <v>107</v>
      </c>
      <c r="E62" s="36" t="s">
        <v>108</v>
      </c>
      <c r="F62" s="36" t="s">
        <v>87</v>
      </c>
      <c r="G62" s="36" t="s">
        <v>84</v>
      </c>
      <c r="H62" s="37" t="s">
        <v>109</v>
      </c>
      <c r="I62" s="38">
        <f>IFERROR(100*STDEV(D63:H63)/AVERAGE(D63:H63),"")</f>
        <v>18.83208916</v>
      </c>
      <c r="J62" s="39">
        <f>IFERROR((AVERAGE(D63:H63)-IFERROR(STDEV(D63:H63),0)),"")</f>
        <v>1.761343665</v>
      </c>
      <c r="K62" s="39">
        <f>IFERROR(AVERAGE(D63:H63)+IFERROR(STDEV(D63:H63),0),"")</f>
        <v>2.578656335</v>
      </c>
      <c r="L62" s="40">
        <f>IF(COUNTA(D63:H63)&gt;2,IF(I62&gt;25,AVERAGEIFS(D63:H63,D63:H63,"&gt;"&amp;J62,D63:H63,"&lt;"&amp;K62),AVERAGE(D63:H63)),MIN(D63,E63))</f>
        <v>2.17</v>
      </c>
      <c r="M62" s="41">
        <v>44741.0</v>
      </c>
      <c r="N62" s="42" t="s">
        <v>24</v>
      </c>
      <c r="O62" s="5"/>
      <c r="P62" s="43"/>
    </row>
    <row r="63" ht="12.0" customHeight="1" outlineLevel="1">
      <c r="A63" s="45"/>
      <c r="B63" s="45"/>
      <c r="C63" s="45"/>
      <c r="D63" s="36">
        <v>1.79</v>
      </c>
      <c r="E63" s="36">
        <v>2.09</v>
      </c>
      <c r="F63" s="36">
        <v>2.49</v>
      </c>
      <c r="G63" s="36">
        <v>2.69</v>
      </c>
      <c r="H63" s="37">
        <v>1.79</v>
      </c>
      <c r="I63" s="10"/>
      <c r="J63" s="45"/>
      <c r="K63" s="45"/>
      <c r="L63" s="45"/>
      <c r="M63" s="45"/>
      <c r="N63" s="45"/>
      <c r="O63" s="5"/>
      <c r="P63" s="43"/>
    </row>
    <row r="64" ht="12.0" customHeight="1" outlineLevel="1">
      <c r="A64" s="46"/>
      <c r="B64" s="47"/>
      <c r="C64" s="46"/>
      <c r="D64" s="61"/>
      <c r="E64" s="61"/>
      <c r="F64" s="61"/>
      <c r="G64" s="61"/>
      <c r="H64" s="62"/>
      <c r="I64" s="50"/>
      <c r="J64" s="50"/>
      <c r="K64" s="50"/>
      <c r="L64" s="50"/>
      <c r="M64" s="59"/>
      <c r="N64" s="52"/>
      <c r="O64" s="5"/>
      <c r="P64" s="43"/>
    </row>
    <row r="65" ht="12.0" customHeight="1" outlineLevel="1">
      <c r="A65" s="46"/>
      <c r="B65" s="63"/>
      <c r="C65" s="46"/>
      <c r="D65" s="47"/>
      <c r="E65" s="47"/>
      <c r="F65" s="47"/>
      <c r="G65" s="47"/>
      <c r="H65" s="60"/>
      <c r="I65" s="64"/>
      <c r="J65" s="64"/>
      <c r="K65" s="64"/>
      <c r="L65" s="64"/>
      <c r="M65" s="59"/>
      <c r="N65" s="60"/>
      <c r="O65" s="5"/>
      <c r="P65" s="43"/>
    </row>
    <row r="66" ht="12.0" customHeight="1" outlineLevel="1">
      <c r="A66" s="53" t="s">
        <v>110</v>
      </c>
      <c r="B66" s="54" t="s">
        <v>111</v>
      </c>
      <c r="C66" s="53" t="s">
        <v>38</v>
      </c>
      <c r="D66" s="36" t="s">
        <v>90</v>
      </c>
      <c r="E66" s="36" t="s">
        <v>77</v>
      </c>
      <c r="F66" s="36" t="s">
        <v>78</v>
      </c>
      <c r="G66" s="36" t="s">
        <v>98</v>
      </c>
      <c r="H66" s="37"/>
      <c r="I66" s="38">
        <f>IFERROR(100*STDEV(D67:H67)/AVERAGE(D67:H67),"")</f>
        <v>30.6379249</v>
      </c>
      <c r="J66" s="39">
        <f>IFERROR((AVERAGE(D67:H67)-IFERROR(STDEV(D67:H67),0)),"")</f>
        <v>5.113718987</v>
      </c>
      <c r="K66" s="39">
        <f>IFERROR(AVERAGE(D67:H67)+IFERROR(STDEV(D67:H67),0),"")</f>
        <v>9.631281013</v>
      </c>
      <c r="L66" s="40">
        <f>IF(COUNTA(D67:H67)&gt;2,IF(I66&gt;25,AVERAGEIFS(D67:H67,D67:H67,"&gt;"&amp;J66,D67:H67,"&lt;"&amp;K66),AVERAGE(D67:H67)),MIN(D67,E67))</f>
        <v>7.565</v>
      </c>
      <c r="M66" s="41">
        <v>44690.0</v>
      </c>
      <c r="N66" s="42" t="s">
        <v>24</v>
      </c>
      <c r="O66" s="5"/>
      <c r="P66" s="43"/>
    </row>
    <row r="67" ht="12.0" customHeight="1" outlineLevel="1">
      <c r="A67" s="45"/>
      <c r="B67" s="45"/>
      <c r="C67" s="45"/>
      <c r="D67" s="36">
        <v>7.99</v>
      </c>
      <c r="E67" s="36">
        <v>7.14</v>
      </c>
      <c r="F67" s="36">
        <v>9.9</v>
      </c>
      <c r="G67" s="36">
        <v>4.46</v>
      </c>
      <c r="H67" s="37"/>
      <c r="I67" s="10"/>
      <c r="J67" s="45"/>
      <c r="K67" s="45"/>
      <c r="L67" s="45"/>
      <c r="M67" s="45"/>
      <c r="N67" s="45"/>
      <c r="O67" s="5"/>
      <c r="P67" s="43"/>
    </row>
    <row r="68" ht="12.0" customHeight="1" outlineLevel="1">
      <c r="A68" s="53" t="s">
        <v>112</v>
      </c>
      <c r="B68" s="54" t="s">
        <v>113</v>
      </c>
      <c r="C68" s="53" t="s">
        <v>38</v>
      </c>
      <c r="D68" s="36" t="s">
        <v>77</v>
      </c>
      <c r="E68" s="36" t="s">
        <v>114</v>
      </c>
      <c r="F68" s="36" t="s">
        <v>115</v>
      </c>
      <c r="G68" s="36" t="s">
        <v>84</v>
      </c>
      <c r="H68" s="37"/>
      <c r="I68" s="38">
        <f>IFERROR(100*STDEV(D69:H69)/AVERAGE(D69:H69),"")</f>
        <v>13.57285429</v>
      </c>
      <c r="J68" s="39">
        <f>IFERROR((AVERAGE(D69:H69)-IFERROR(STDEV(D69:H69),0)),"")</f>
        <v>4.33</v>
      </c>
      <c r="K68" s="39">
        <f>IFERROR(AVERAGE(D69:H69)+IFERROR(STDEV(D69:H69),0),"")</f>
        <v>5.69</v>
      </c>
      <c r="L68" s="40">
        <f>IF(COUNTA(D69:H69)&gt;2,IF(I68&gt;25,AVERAGEIFS(D69:H69,D69:H69,"&gt;"&amp;J68,D69:H69,"&lt;"&amp;K68),AVERAGE(D69:H69)),MIN(D69,E69))</f>
        <v>5.01</v>
      </c>
      <c r="M68" s="41">
        <v>44690.0</v>
      </c>
      <c r="N68" s="42" t="s">
        <v>24</v>
      </c>
      <c r="O68" s="5"/>
      <c r="P68" s="43"/>
    </row>
    <row r="69" ht="12.0" customHeight="1" outlineLevel="1">
      <c r="A69" s="45"/>
      <c r="B69" s="45"/>
      <c r="C69" s="45"/>
      <c r="D69" s="36">
        <v>5.35</v>
      </c>
      <c r="E69" s="36">
        <v>3.99</v>
      </c>
      <c r="F69" s="36">
        <v>5.35</v>
      </c>
      <c r="G69" s="36">
        <v>5.35</v>
      </c>
      <c r="H69" s="37"/>
      <c r="I69" s="10"/>
      <c r="J69" s="45"/>
      <c r="K69" s="45"/>
      <c r="L69" s="45"/>
      <c r="M69" s="45"/>
      <c r="N69" s="45"/>
      <c r="O69" s="5"/>
      <c r="P69" s="43"/>
    </row>
    <row r="70" ht="12.0" customHeight="1" outlineLevel="1">
      <c r="A70" s="53" t="s">
        <v>116</v>
      </c>
      <c r="B70" s="54" t="s">
        <v>117</v>
      </c>
      <c r="C70" s="53" t="s">
        <v>38</v>
      </c>
      <c r="D70" s="36" t="s">
        <v>118</v>
      </c>
      <c r="E70" s="36" t="s">
        <v>119</v>
      </c>
      <c r="F70" s="36" t="s">
        <v>107</v>
      </c>
      <c r="G70" s="36" t="s">
        <v>98</v>
      </c>
      <c r="H70" s="37" t="s">
        <v>120</v>
      </c>
      <c r="I70" s="38">
        <f>IFERROR(100*STDEV(D71:H71)/AVERAGE(D71:H71),"")</f>
        <v>11.71937731</v>
      </c>
      <c r="J70" s="39">
        <f>IFERROR((AVERAGE(D71:H71)-IFERROR(STDEV(D71:H71),0)),"")</f>
        <v>18.47713433</v>
      </c>
      <c r="K70" s="39">
        <f>IFERROR(AVERAGE(D71:H71)+IFERROR(STDEV(D71:H71),0),"")</f>
        <v>23.38286567</v>
      </c>
      <c r="L70" s="40">
        <f>IF(COUNTA(D71:H71)&gt;2,IF(I70&gt;25,AVERAGEIFS(D71:H71,D71:H71,"&gt;"&amp;J70,D71:H71,"&lt;"&amp;K70),AVERAGE(D71:H71)),MIN(D71,E71))</f>
        <v>20.93</v>
      </c>
      <c r="M70" s="41">
        <v>44690.0</v>
      </c>
      <c r="N70" s="42" t="s">
        <v>24</v>
      </c>
      <c r="O70" s="5"/>
      <c r="P70" s="43"/>
    </row>
    <row r="71" ht="12.0" customHeight="1" outlineLevel="1">
      <c r="A71" s="45"/>
      <c r="B71" s="45"/>
      <c r="C71" s="45"/>
      <c r="D71" s="36">
        <v>23.95</v>
      </c>
      <c r="E71" s="36">
        <v>22.9</v>
      </c>
      <c r="F71" s="36">
        <v>19.99</v>
      </c>
      <c r="G71" s="36">
        <v>17.91</v>
      </c>
      <c r="H71" s="37">
        <v>19.9</v>
      </c>
      <c r="I71" s="10"/>
      <c r="J71" s="45"/>
      <c r="K71" s="45"/>
      <c r="L71" s="45"/>
      <c r="M71" s="45"/>
      <c r="N71" s="45"/>
      <c r="O71" s="5"/>
      <c r="P71" s="43"/>
    </row>
    <row r="72" ht="12.0" customHeight="1" outlineLevel="1">
      <c r="A72" s="53" t="s">
        <v>121</v>
      </c>
      <c r="B72" s="54" t="s">
        <v>122</v>
      </c>
      <c r="C72" s="53" t="s">
        <v>123</v>
      </c>
      <c r="D72" s="36" t="s">
        <v>124</v>
      </c>
      <c r="E72" s="36" t="s">
        <v>98</v>
      </c>
      <c r="F72" s="36" t="s">
        <v>84</v>
      </c>
      <c r="G72" s="36" t="s">
        <v>77</v>
      </c>
      <c r="H72" s="37"/>
      <c r="I72" s="38">
        <f>IFERROR(100*STDEV(D73:H73)/AVERAGE(D73:H73),"")</f>
        <v>27.85892113</v>
      </c>
      <c r="J72" s="39">
        <f>IFERROR((AVERAGE(D73:H73)-IFERROR(STDEV(D73:H73),0)),"")</f>
        <v>0.03766846433</v>
      </c>
      <c r="K72" s="39">
        <f>IFERROR(AVERAGE(D73:H73)+IFERROR(STDEV(D73:H73),0),"")</f>
        <v>0.06676153567</v>
      </c>
      <c r="L72" s="40">
        <f>IF(COUNTA(D73:H73)&gt;2,IF(I72&gt;25,AVERAGEIFS(D73:H73,D73:H73,"&gt;"&amp;J72,D73:H73,"&lt;"&amp;K72),AVERAGE(D73:H73)),MIN(D73,E73))</f>
        <v>0.0457</v>
      </c>
      <c r="M72" s="41">
        <v>44690.0</v>
      </c>
      <c r="N72" s="42" t="s">
        <v>24</v>
      </c>
      <c r="O72" s="5"/>
      <c r="P72" s="43"/>
    </row>
    <row r="73" ht="12.0" customHeight="1" outlineLevel="1">
      <c r="A73" s="45"/>
      <c r="B73" s="45"/>
      <c r="C73" s="45"/>
      <c r="D73" s="36">
        <f>19.99/500</f>
        <v>0.03998</v>
      </c>
      <c r="E73" s="36">
        <f>35.88/500</f>
        <v>0.07176</v>
      </c>
      <c r="F73" s="36">
        <f>21.19/500</f>
        <v>0.04238</v>
      </c>
      <c r="G73" s="36">
        <f>27.37/500</f>
        <v>0.05474</v>
      </c>
      <c r="H73" s="37"/>
      <c r="I73" s="10"/>
      <c r="J73" s="45"/>
      <c r="K73" s="45"/>
      <c r="L73" s="45"/>
      <c r="M73" s="45"/>
      <c r="N73" s="45"/>
      <c r="O73" s="5"/>
      <c r="P73" s="43"/>
    </row>
    <row r="74" ht="12.0" customHeight="1" outlineLevel="1">
      <c r="A74" s="53" t="s">
        <v>125</v>
      </c>
      <c r="B74" s="54" t="s">
        <v>126</v>
      </c>
      <c r="C74" s="53" t="s">
        <v>127</v>
      </c>
      <c r="D74" s="36" t="s">
        <v>128</v>
      </c>
      <c r="E74" s="36" t="s">
        <v>98</v>
      </c>
      <c r="F74" s="36" t="s">
        <v>129</v>
      </c>
      <c r="G74" s="36" t="s">
        <v>130</v>
      </c>
      <c r="H74" s="37" t="s">
        <v>131</v>
      </c>
      <c r="I74" s="38">
        <f>IFERROR(100*STDEV(D75:H75)/AVERAGE(D75:H75),"")</f>
        <v>16.48278769</v>
      </c>
      <c r="J74" s="39">
        <f>IFERROR((AVERAGE(D75:H75)-IFERROR(STDEV(D75:H75),0)),"")</f>
        <v>5.943084828</v>
      </c>
      <c r="K74" s="39">
        <f>IFERROR(AVERAGE(D75:H75)+IFERROR(STDEV(D75:H75),0),"")</f>
        <v>8.288915172</v>
      </c>
      <c r="L74" s="40">
        <f>IF(COUNTA(D75:H75)&gt;2,IF(I74&gt;25,AVERAGEIFS(D75:H75,D75:H75,"&gt;"&amp;J74,D75:H75,"&lt;"&amp;K74),AVERAGE(D75:H75)),MIN(D75,E75))</f>
        <v>7.116</v>
      </c>
      <c r="M74" s="41">
        <v>44690.0</v>
      </c>
      <c r="N74" s="42" t="s">
        <v>24</v>
      </c>
      <c r="O74" s="5"/>
      <c r="P74" s="43"/>
    </row>
    <row r="75" ht="12.0" customHeight="1" outlineLevel="1">
      <c r="A75" s="45"/>
      <c r="B75" s="45"/>
      <c r="C75" s="45"/>
      <c r="D75" s="36">
        <v>7.2</v>
      </c>
      <c r="E75" s="36">
        <v>7.65</v>
      </c>
      <c r="F75" s="36">
        <v>5.5</v>
      </c>
      <c r="G75" s="36">
        <v>8.64</v>
      </c>
      <c r="H75" s="37">
        <v>6.59</v>
      </c>
      <c r="I75" s="10"/>
      <c r="J75" s="45"/>
      <c r="K75" s="45"/>
      <c r="L75" s="45"/>
      <c r="M75" s="45"/>
      <c r="N75" s="45"/>
      <c r="O75" s="5"/>
      <c r="P75" s="43"/>
    </row>
    <row r="76" ht="12.0" customHeight="1" outlineLevel="1">
      <c r="A76" s="53" t="s">
        <v>132</v>
      </c>
      <c r="B76" s="54" t="s">
        <v>133</v>
      </c>
      <c r="C76" s="53" t="s">
        <v>38</v>
      </c>
      <c r="D76" s="36" t="s">
        <v>78</v>
      </c>
      <c r="E76" s="36" t="s">
        <v>131</v>
      </c>
      <c r="F76" s="36" t="s">
        <v>134</v>
      </c>
      <c r="G76" s="36" t="s">
        <v>135</v>
      </c>
      <c r="H76" s="37"/>
      <c r="I76" s="38">
        <f>IFERROR(100*STDEV(D77:H77)/AVERAGE(D77:H77),"")</f>
        <v>11.35791061</v>
      </c>
      <c r="J76" s="39">
        <f>IFERROR((AVERAGE(D77:H77)-IFERROR(STDEV(D77:H77),0)),"")</f>
        <v>1.008303767</v>
      </c>
      <c r="K76" s="39">
        <f>IFERROR(AVERAGE(D77:H77)+IFERROR(STDEV(D77:H77),0),"")</f>
        <v>1.266696233</v>
      </c>
      <c r="L76" s="40">
        <f>IF(COUNTA(D77:H77)&gt;2,IF(I76&gt;25,AVERAGEIFS(D77:H77,D77:H77,"&gt;"&amp;J76,D77:H77,"&lt;"&amp;K76),AVERAGE(D77:H77)),MIN(D77,E77))</f>
        <v>1.1375</v>
      </c>
      <c r="M76" s="41">
        <v>44690.0</v>
      </c>
      <c r="N76" s="42" t="s">
        <v>24</v>
      </c>
      <c r="O76" s="5"/>
      <c r="P76" s="43"/>
    </row>
    <row r="77" ht="12.0" customHeight="1" outlineLevel="1">
      <c r="A77" s="45"/>
      <c r="B77" s="45"/>
      <c r="C77" s="45"/>
      <c r="D77" s="36">
        <v>1.1</v>
      </c>
      <c r="E77" s="36">
        <v>1.16</v>
      </c>
      <c r="F77" s="36">
        <v>0.99</v>
      </c>
      <c r="G77" s="36">
        <v>1.3</v>
      </c>
      <c r="H77" s="37"/>
      <c r="I77" s="10"/>
      <c r="J77" s="45"/>
      <c r="K77" s="45"/>
      <c r="L77" s="45"/>
      <c r="M77" s="45"/>
      <c r="N77" s="45"/>
      <c r="O77" s="5"/>
      <c r="P77" s="43"/>
    </row>
    <row r="78" ht="12.0" customHeight="1" outlineLevel="1">
      <c r="A78" s="53" t="s">
        <v>136</v>
      </c>
      <c r="B78" s="54" t="s">
        <v>137</v>
      </c>
      <c r="C78" s="53" t="s">
        <v>38</v>
      </c>
      <c r="D78" s="36" t="s">
        <v>138</v>
      </c>
      <c r="E78" s="36"/>
      <c r="F78" s="36"/>
      <c r="G78" s="36"/>
      <c r="H78" s="37"/>
      <c r="I78" s="38" t="str">
        <f>IFERROR(100*STDEV(D79:H79)/AVERAGE(D79:H79),"")</f>
        <v/>
      </c>
      <c r="J78" s="39">
        <f>IFERROR((AVERAGE(D79:H79)-IFERROR(STDEV(D79:H79),0)),"")</f>
        <v>80.41</v>
      </c>
      <c r="K78" s="39">
        <f>IFERROR(AVERAGE(D79:H79)+IFERROR(STDEV(D79:H79),0),"")</f>
        <v>80.41</v>
      </c>
      <c r="L78" s="40">
        <f>IF(COUNTA(D79:H79)&gt;2,IF(I78&gt;25,AVERAGEIFS(D79:H79,D79:H79,"&gt;"&amp;J78,D79:H79,"&lt;"&amp;K78),AVERAGE(D79:H79)),MIN(D79,E79))</f>
        <v>80.41</v>
      </c>
      <c r="M78" s="41">
        <v>44682.0</v>
      </c>
      <c r="N78" s="42"/>
      <c r="O78" s="5"/>
      <c r="P78" s="43"/>
    </row>
    <row r="79" ht="12.0" customHeight="1" outlineLevel="1">
      <c r="A79" s="45"/>
      <c r="B79" s="45"/>
      <c r="C79" s="45"/>
      <c r="D79" s="36">
        <v>80.41</v>
      </c>
      <c r="E79" s="36"/>
      <c r="F79" s="36"/>
      <c r="G79" s="36"/>
      <c r="H79" s="37"/>
      <c r="I79" s="10"/>
      <c r="J79" s="45"/>
      <c r="K79" s="45"/>
      <c r="L79" s="45"/>
      <c r="M79" s="45"/>
      <c r="N79" s="45"/>
      <c r="O79" s="5"/>
      <c r="P79" s="43"/>
    </row>
    <row r="80" ht="12.0" customHeight="1" outlineLevel="1">
      <c r="A80" s="53" t="s">
        <v>139</v>
      </c>
      <c r="B80" s="54" t="s">
        <v>140</v>
      </c>
      <c r="C80" s="53" t="s">
        <v>127</v>
      </c>
      <c r="D80" s="36" t="s">
        <v>141</v>
      </c>
      <c r="E80" s="36" t="s">
        <v>129</v>
      </c>
      <c r="F80" s="36" t="s">
        <v>128</v>
      </c>
      <c r="G80" s="36" t="s">
        <v>142</v>
      </c>
      <c r="H80" s="37" t="s">
        <v>92</v>
      </c>
      <c r="I80" s="38">
        <f>IFERROR(100*STDEV(D81:H81)/AVERAGE(D81:H81),"")</f>
        <v>15.40344151</v>
      </c>
      <c r="J80" s="39">
        <f>IFERROR((AVERAGE(D81:H81)-IFERROR(STDEV(D81:H81),0)),"")</f>
        <v>7.285455617</v>
      </c>
      <c r="K80" s="39">
        <f>IFERROR(AVERAGE(D81:H81)+IFERROR(STDEV(D81:H81),0),"")</f>
        <v>9.938544383</v>
      </c>
      <c r="L80" s="40">
        <f>IF(COUNTA(D81:H81)&gt;2,IF(I80&gt;25,AVERAGEIFS(D81:H81,D81:H81,"&gt;"&amp;J80,D81:H81,"&lt;"&amp;K80),AVERAGE(D81:H81)),MIN(D81,E81))</f>
        <v>8.612</v>
      </c>
      <c r="M80" s="41">
        <v>44691.0</v>
      </c>
      <c r="N80" s="42" t="s">
        <v>24</v>
      </c>
      <c r="O80" s="5"/>
      <c r="P80" s="43"/>
    </row>
    <row r="81" ht="12.0" customHeight="1" outlineLevel="1">
      <c r="A81" s="45"/>
      <c r="B81" s="45"/>
      <c r="C81" s="45"/>
      <c r="D81" s="36">
        <v>7.9</v>
      </c>
      <c r="E81" s="36">
        <v>7.6</v>
      </c>
      <c r="F81" s="36">
        <v>10.2</v>
      </c>
      <c r="G81" s="36">
        <v>7.46</v>
      </c>
      <c r="H81" s="37">
        <v>9.9</v>
      </c>
      <c r="I81" s="10"/>
      <c r="J81" s="45"/>
      <c r="K81" s="45"/>
      <c r="L81" s="45"/>
      <c r="M81" s="45"/>
      <c r="N81" s="45"/>
      <c r="O81" s="5"/>
      <c r="P81" s="43"/>
    </row>
    <row r="82" ht="12.0" customHeight="1" outlineLevel="1">
      <c r="A82" s="53" t="s">
        <v>143</v>
      </c>
      <c r="B82" s="54" t="s">
        <v>144</v>
      </c>
      <c r="C82" s="53" t="s">
        <v>145</v>
      </c>
      <c r="D82" s="36" t="s">
        <v>146</v>
      </c>
      <c r="E82" s="37" t="s">
        <v>147</v>
      </c>
      <c r="F82" s="65" t="s">
        <v>148</v>
      </c>
      <c r="G82" s="36"/>
      <c r="H82" s="37"/>
      <c r="I82" s="38">
        <f>IFERROR(100*STDEV(D83:H83)/AVERAGE(D83:H83),"")</f>
        <v>9.479442236</v>
      </c>
      <c r="J82" s="39">
        <f>IFERROR((AVERAGE(D83:H83)-IFERROR(STDEV(D83:H83),0)),"")</f>
        <v>7.820976191</v>
      </c>
      <c r="K82" s="39">
        <f>IFERROR(AVERAGE(D83:H83)+IFERROR(STDEV(D83:H83),0),"")</f>
        <v>9.459023809</v>
      </c>
      <c r="L82" s="40">
        <f>IF(COUNTA(D83:H83)&gt;2,IF(I82&gt;25,AVERAGEIFS(D83:H83,D83:H83,"&gt;"&amp;J82,D83:H83,"&lt;"&amp;K82),AVERAGE(D83:H83)),MIN(D83,E83))</f>
        <v>8.64</v>
      </c>
      <c r="M82" s="41">
        <v>44621.0</v>
      </c>
      <c r="N82" s="42" t="s">
        <v>24</v>
      </c>
      <c r="O82" s="5"/>
      <c r="P82" s="43"/>
    </row>
    <row r="83" ht="12.0" customHeight="1" outlineLevel="1">
      <c r="A83" s="45"/>
      <c r="B83" s="45"/>
      <c r="C83" s="45"/>
      <c r="D83" s="36">
        <v>7.9</v>
      </c>
      <c r="E83" s="37">
        <v>8.5</v>
      </c>
      <c r="F83" s="65">
        <v>9.52</v>
      </c>
      <c r="G83" s="36"/>
      <c r="H83" s="37"/>
      <c r="I83" s="10"/>
      <c r="J83" s="45"/>
      <c r="K83" s="45"/>
      <c r="L83" s="45"/>
      <c r="M83" s="45"/>
      <c r="N83" s="45"/>
      <c r="O83" s="5"/>
      <c r="P83" s="43"/>
    </row>
    <row r="84" ht="12.0" customHeight="1" outlineLevel="1">
      <c r="A84" s="53" t="s">
        <v>149</v>
      </c>
      <c r="B84" s="54" t="s">
        <v>150</v>
      </c>
      <c r="C84" s="53" t="s">
        <v>38</v>
      </c>
      <c r="D84" s="36" t="s">
        <v>151</v>
      </c>
      <c r="E84" s="36" t="s">
        <v>152</v>
      </c>
      <c r="F84" s="36" t="s">
        <v>153</v>
      </c>
      <c r="G84" s="36" t="s">
        <v>154</v>
      </c>
      <c r="H84" s="37"/>
      <c r="I84" s="38">
        <f>IFERROR(100*STDEV(D85:H85)/AVERAGE(D85:H85),"")</f>
        <v>29.53197818</v>
      </c>
      <c r="J84" s="39">
        <f>IFERROR((AVERAGE(D85:H85)-IFERROR(STDEV(D85:H85),0)),"")</f>
        <v>2.380057437</v>
      </c>
      <c r="K84" s="39">
        <f>IFERROR(AVERAGE(D85:H85)+IFERROR(STDEV(D85:H85),0),"")</f>
        <v>4.374942563</v>
      </c>
      <c r="L84" s="40">
        <f>IF(COUNTA(D85:H85)&gt;2,IF(I84&gt;25,AVERAGEIFS(D85:H85,D85:H85,"&gt;"&amp;J84,D85:H85,"&lt;"&amp;K84),AVERAGE(D85:H85)),MIN(D85,E85))</f>
        <v>3.3775</v>
      </c>
      <c r="M84" s="41">
        <v>44691.0</v>
      </c>
      <c r="N84" s="42" t="s">
        <v>24</v>
      </c>
      <c r="O84" s="5"/>
      <c r="P84" s="43"/>
    </row>
    <row r="85" ht="12.0" customHeight="1" outlineLevel="1">
      <c r="A85" s="45"/>
      <c r="B85" s="45"/>
      <c r="C85" s="45"/>
      <c r="D85" s="36">
        <v>4.19</v>
      </c>
      <c r="E85" s="36">
        <v>2.47</v>
      </c>
      <c r="F85" s="36">
        <v>4.29</v>
      </c>
      <c r="G85" s="36">
        <v>2.56</v>
      </c>
      <c r="H85" s="37"/>
      <c r="I85" s="10"/>
      <c r="J85" s="45"/>
      <c r="K85" s="45"/>
      <c r="L85" s="45"/>
      <c r="M85" s="45"/>
      <c r="N85" s="45"/>
      <c r="O85" s="5"/>
      <c r="P85" s="43"/>
    </row>
    <row r="86" ht="12.0" customHeight="1" outlineLevel="1">
      <c r="A86" s="53" t="s">
        <v>155</v>
      </c>
      <c r="B86" s="54" t="s">
        <v>156</v>
      </c>
      <c r="C86" s="53" t="s">
        <v>38</v>
      </c>
      <c r="D86" s="36" t="s">
        <v>157</v>
      </c>
      <c r="E86" s="36" t="s">
        <v>158</v>
      </c>
      <c r="F86" s="36" t="s">
        <v>107</v>
      </c>
      <c r="G86" s="36" t="s">
        <v>92</v>
      </c>
      <c r="H86" s="37" t="s">
        <v>159</v>
      </c>
      <c r="I86" s="38">
        <f>IFERROR(100*STDEV(D87:H87)/AVERAGE(D87:H87),"")</f>
        <v>21.010647</v>
      </c>
      <c r="J86" s="39">
        <f>IFERROR((AVERAGE(D87:H87)-IFERROR(STDEV(D87:H87),0)),"")</f>
        <v>4.661951614</v>
      </c>
      <c r="K86" s="39">
        <f>IFERROR(AVERAGE(D87:H87)+IFERROR(STDEV(D87:H87),0),"")</f>
        <v>7.142048386</v>
      </c>
      <c r="L86" s="40">
        <f>IF(COUNTA(D87:H87)&gt;2,IF(I86&gt;25,AVERAGEIFS(D87:H87,D87:H87,"&gt;"&amp;J86,D87:H87,"&lt;"&amp;K86),AVERAGE(D87:H87)),MIN(D87,E87))</f>
        <v>5.902</v>
      </c>
      <c r="M86" s="41">
        <v>44691.0</v>
      </c>
      <c r="N86" s="42" t="s">
        <v>24</v>
      </c>
      <c r="O86" s="5"/>
      <c r="P86" s="43"/>
    </row>
    <row r="87" ht="12.0" customHeight="1" outlineLevel="1">
      <c r="A87" s="45"/>
      <c r="B87" s="45"/>
      <c r="C87" s="45"/>
      <c r="D87" s="36">
        <v>4.85</v>
      </c>
      <c r="E87" s="36">
        <v>7.99</v>
      </c>
      <c r="F87" s="36">
        <v>5.49</v>
      </c>
      <c r="G87" s="36">
        <v>5.99</v>
      </c>
      <c r="H87" s="37">
        <v>5.19</v>
      </c>
      <c r="I87" s="10"/>
      <c r="J87" s="45"/>
      <c r="K87" s="45"/>
      <c r="L87" s="45"/>
      <c r="M87" s="45"/>
      <c r="N87" s="45"/>
      <c r="O87" s="5"/>
      <c r="P87" s="43"/>
    </row>
    <row r="88" ht="12.0" customHeight="1" outlineLevel="1">
      <c r="A88" s="53" t="s">
        <v>160</v>
      </c>
      <c r="B88" s="54" t="s">
        <v>161</v>
      </c>
      <c r="C88" s="53" t="s">
        <v>38</v>
      </c>
      <c r="D88" s="36" t="s">
        <v>78</v>
      </c>
      <c r="E88" s="36" t="s">
        <v>162</v>
      </c>
      <c r="F88" s="36" t="s">
        <v>163</v>
      </c>
      <c r="G88" s="36" t="s">
        <v>164</v>
      </c>
      <c r="H88" s="37" t="s">
        <v>165</v>
      </c>
      <c r="I88" s="38">
        <f>IFERROR(100*STDEV(D89:H89)/AVERAGE(D89:H89),"")</f>
        <v>17.40838244</v>
      </c>
      <c r="J88" s="39">
        <f>IFERROR((AVERAGE(D89:H89)-IFERROR(STDEV(D89:H89),0)),"")</f>
        <v>3.392863649</v>
      </c>
      <c r="K88" s="39">
        <f>IFERROR(AVERAGE(D89:H89)+IFERROR(STDEV(D89:H89),0),"")</f>
        <v>4.823136351</v>
      </c>
      <c r="L88" s="40">
        <f>IF(COUNTA(D89:H89)&gt;2,IF(I88&gt;25,AVERAGEIFS(D89:H89,D89:H89,"&gt;"&amp;J88,D89:H89,"&lt;"&amp;K88),AVERAGE(D89:H89)),MIN(D89,E89))</f>
        <v>4.108</v>
      </c>
      <c r="M88" s="41">
        <v>44691.0</v>
      </c>
      <c r="N88" s="42" t="s">
        <v>24</v>
      </c>
      <c r="O88" s="5"/>
      <c r="P88" s="43"/>
    </row>
    <row r="89" ht="12.0" customHeight="1" outlineLevel="1">
      <c r="A89" s="45"/>
      <c r="B89" s="45"/>
      <c r="C89" s="45"/>
      <c r="D89" s="36">
        <v>3.89</v>
      </c>
      <c r="E89" s="36">
        <v>2.98</v>
      </c>
      <c r="F89" s="36">
        <v>4.49</v>
      </c>
      <c r="G89" s="36">
        <v>4.35</v>
      </c>
      <c r="H89" s="37">
        <v>4.83</v>
      </c>
      <c r="I89" s="10"/>
      <c r="J89" s="45"/>
      <c r="K89" s="45"/>
      <c r="L89" s="45"/>
      <c r="M89" s="45"/>
      <c r="N89" s="45"/>
      <c r="O89" s="5"/>
      <c r="P89" s="43"/>
    </row>
    <row r="90" ht="12.0" customHeight="1" outlineLevel="1">
      <c r="A90" s="53" t="s">
        <v>166</v>
      </c>
      <c r="B90" s="54" t="s">
        <v>167</v>
      </c>
      <c r="C90" s="53" t="s">
        <v>38</v>
      </c>
      <c r="D90" s="36" t="s">
        <v>168</v>
      </c>
      <c r="E90" s="36" t="s">
        <v>169</v>
      </c>
      <c r="F90" s="36" t="s">
        <v>170</v>
      </c>
      <c r="G90" s="36" t="s">
        <v>154</v>
      </c>
      <c r="H90" s="37" t="s">
        <v>171</v>
      </c>
      <c r="I90" s="38">
        <f>IFERROR(100*STDEV(D91:H91)/AVERAGE(D91:H91),"")</f>
        <v>7.011057022</v>
      </c>
      <c r="J90" s="39">
        <f>IFERROR((AVERAGE(D91:H91)-IFERROR(STDEV(D91:H91),0)),"")</f>
        <v>15.77092473</v>
      </c>
      <c r="K90" s="39">
        <f>IFERROR(AVERAGE(D91:H91)+IFERROR(STDEV(D91:H91),0),"")</f>
        <v>18.14907527</v>
      </c>
      <c r="L90" s="40">
        <f>IF(COUNTA(D91:H91)&gt;2,IF(I90&gt;25,AVERAGEIFS(D91:H91,D91:H91,"&gt;"&amp;J90,D91:H91,"&lt;"&amp;K90),AVERAGE(D91:H91)),MIN(D91,E91))</f>
        <v>16.96</v>
      </c>
      <c r="M90" s="41">
        <v>44691.0</v>
      </c>
      <c r="N90" s="42" t="s">
        <v>24</v>
      </c>
      <c r="O90" s="5"/>
      <c r="P90" s="43"/>
    </row>
    <row r="91" ht="12.0" customHeight="1" outlineLevel="1">
      <c r="A91" s="45"/>
      <c r="B91" s="45"/>
      <c r="C91" s="45"/>
      <c r="D91" s="36">
        <v>16.69</v>
      </c>
      <c r="E91" s="36">
        <v>18.35</v>
      </c>
      <c r="F91" s="36">
        <v>16.52</v>
      </c>
      <c r="G91" s="36">
        <v>17.89</v>
      </c>
      <c r="H91" s="37">
        <v>15.35</v>
      </c>
      <c r="I91" s="10"/>
      <c r="J91" s="45"/>
      <c r="K91" s="45"/>
      <c r="L91" s="45"/>
      <c r="M91" s="45"/>
      <c r="N91" s="45"/>
      <c r="O91" s="5"/>
      <c r="P91" s="43"/>
    </row>
    <row r="92" ht="12.0" customHeight="1" outlineLevel="1">
      <c r="A92" s="53" t="s">
        <v>172</v>
      </c>
      <c r="B92" s="54" t="s">
        <v>173</v>
      </c>
      <c r="C92" s="53" t="s">
        <v>38</v>
      </c>
      <c r="D92" s="36" t="s">
        <v>78</v>
      </c>
      <c r="E92" s="36" t="s">
        <v>174</v>
      </c>
      <c r="F92" s="36" t="s">
        <v>175</v>
      </c>
      <c r="G92" s="36" t="s">
        <v>176</v>
      </c>
      <c r="H92" s="37"/>
      <c r="I92" s="38">
        <f>IFERROR(100*STDEV(D93:H93)/AVERAGE(D93:H93),"")</f>
        <v>39.467484</v>
      </c>
      <c r="J92" s="39">
        <f>IFERROR((AVERAGE(D93:H93)-IFERROR(STDEV(D93:H93),0)),"")</f>
        <v>27.27897834</v>
      </c>
      <c r="K92" s="39">
        <f>IFERROR(AVERAGE(D93:H93)+IFERROR(STDEV(D93:H93),0),"")</f>
        <v>62.85102166</v>
      </c>
      <c r="L92" s="40">
        <f>IF(COUNTA(D93:H93)&gt;2,IF(I92&gt;25,AVERAGEIFS(D93:H93,D93:H93,"&gt;"&amp;J92,D93:H93,"&lt;"&amp;K92),AVERAGE(D93:H93)),MIN(D93,E93))</f>
        <v>52.71</v>
      </c>
      <c r="M92" s="41">
        <v>44691.0</v>
      </c>
      <c r="N92" s="42" t="s">
        <v>24</v>
      </c>
      <c r="O92" s="5"/>
      <c r="P92" s="43"/>
    </row>
    <row r="93" ht="12.0" customHeight="1" outlineLevel="1">
      <c r="A93" s="45"/>
      <c r="B93" s="45"/>
      <c r="C93" s="45"/>
      <c r="D93" s="36">
        <v>58.24</v>
      </c>
      <c r="E93" s="36">
        <v>22.13</v>
      </c>
      <c r="F93" s="36">
        <v>59.99</v>
      </c>
      <c r="G93" s="36">
        <v>39.9</v>
      </c>
      <c r="H93" s="37"/>
      <c r="I93" s="10"/>
      <c r="J93" s="45"/>
      <c r="K93" s="45"/>
      <c r="L93" s="45"/>
      <c r="M93" s="45"/>
      <c r="N93" s="45"/>
      <c r="O93" s="5"/>
      <c r="P93" s="43"/>
    </row>
    <row r="94" ht="12.0" customHeight="1" outlineLevel="1">
      <c r="A94" s="53" t="s">
        <v>177</v>
      </c>
      <c r="B94" s="54" t="s">
        <v>178</v>
      </c>
      <c r="C94" s="53" t="s">
        <v>38</v>
      </c>
      <c r="D94" s="36" t="s">
        <v>179</v>
      </c>
      <c r="E94" s="36" t="s">
        <v>154</v>
      </c>
      <c r="F94" s="36" t="s">
        <v>165</v>
      </c>
      <c r="G94" s="36" t="s">
        <v>180</v>
      </c>
      <c r="H94" s="37" t="s">
        <v>181</v>
      </c>
      <c r="I94" s="38">
        <f>IFERROR(100*STDEV(D95:H95)/AVERAGE(D95:H95),"")</f>
        <v>35.63104814</v>
      </c>
      <c r="J94" s="39">
        <f>IFERROR((AVERAGE(D95:H95)-IFERROR(STDEV(D95:H95),0)),"")</f>
        <v>8.500563782</v>
      </c>
      <c r="K94" s="39">
        <f>IFERROR(AVERAGE(D95:H95)+IFERROR(STDEV(D95:H95),0),"")</f>
        <v>17.91143622</v>
      </c>
      <c r="L94" s="40">
        <f>IF(COUNTA(D95:H95)&gt;2,IF(I94&gt;25,AVERAGEIFS(D95:H95,D95:H95,"&gt;"&amp;J94,D95:H95,"&lt;"&amp;K94),AVERAGE(D95:H95)),MIN(D95,E95))</f>
        <v>12.57333333</v>
      </c>
      <c r="M94" s="41">
        <v>44691.0</v>
      </c>
      <c r="N94" s="42" t="s">
        <v>24</v>
      </c>
      <c r="O94" s="5"/>
      <c r="P94" s="43"/>
    </row>
    <row r="95" ht="12.0" customHeight="1" outlineLevel="1">
      <c r="A95" s="45"/>
      <c r="B95" s="45"/>
      <c r="C95" s="45"/>
      <c r="D95" s="36">
        <v>7.71</v>
      </c>
      <c r="E95" s="36">
        <v>20.6</v>
      </c>
      <c r="F95" s="36">
        <v>13.42</v>
      </c>
      <c r="G95" s="36">
        <v>12.99</v>
      </c>
      <c r="H95" s="37">
        <v>11.31</v>
      </c>
      <c r="I95" s="10"/>
      <c r="J95" s="45"/>
      <c r="K95" s="45"/>
      <c r="L95" s="45"/>
      <c r="M95" s="45"/>
      <c r="N95" s="45"/>
      <c r="O95" s="5"/>
      <c r="P95" s="43"/>
    </row>
    <row r="96" ht="12.0" customHeight="1" outlineLevel="1">
      <c r="A96" s="53" t="s">
        <v>182</v>
      </c>
      <c r="B96" s="54" t="s">
        <v>183</v>
      </c>
      <c r="C96" s="53" t="s">
        <v>38</v>
      </c>
      <c r="D96" s="36" t="s">
        <v>170</v>
      </c>
      <c r="E96" s="36" t="s">
        <v>184</v>
      </c>
      <c r="F96" s="36" t="s">
        <v>180</v>
      </c>
      <c r="G96" s="36" t="s">
        <v>171</v>
      </c>
      <c r="H96" s="37" t="s">
        <v>154</v>
      </c>
      <c r="I96" s="38">
        <f>IFERROR(100*STDEV(D97:H97)/AVERAGE(D97:H97),"")</f>
        <v>31.78043164</v>
      </c>
      <c r="J96" s="39">
        <f>IFERROR((AVERAGE(D97:H97)-IFERROR(STDEV(D97:H97),0)),"")</f>
        <v>1.604524248</v>
      </c>
      <c r="K96" s="39">
        <f>IFERROR(AVERAGE(D97:H97)+IFERROR(STDEV(D97:H97),0),"")</f>
        <v>3.099475752</v>
      </c>
      <c r="L96" s="40">
        <f>IF(COUNTA(D97:H97)&gt;2,IF(I96&gt;25,AVERAGEIFS(D97:H97,D97:H97,"&gt;"&amp;J96,D97:H97,"&lt;"&amp;K96),AVERAGE(D97:H97)),MIN(D97,E97))</f>
        <v>2.343333333</v>
      </c>
      <c r="M96" s="41">
        <v>44691.0</v>
      </c>
      <c r="N96" s="42" t="s">
        <v>24</v>
      </c>
      <c r="O96" s="5"/>
      <c r="P96" s="43"/>
    </row>
    <row r="97" ht="12.0" customHeight="1" outlineLevel="1">
      <c r="A97" s="45"/>
      <c r="B97" s="45"/>
      <c r="C97" s="45"/>
      <c r="D97" s="36">
        <v>2.25</v>
      </c>
      <c r="E97" s="36">
        <v>1.39</v>
      </c>
      <c r="F97" s="36">
        <v>1.99</v>
      </c>
      <c r="G97" s="36">
        <v>2.79</v>
      </c>
      <c r="H97" s="37">
        <v>3.34</v>
      </c>
      <c r="I97" s="10"/>
      <c r="J97" s="45"/>
      <c r="K97" s="45"/>
      <c r="L97" s="45"/>
      <c r="M97" s="45"/>
      <c r="N97" s="45"/>
      <c r="O97" s="5"/>
      <c r="P97" s="43"/>
    </row>
    <row r="98" ht="12.0" customHeight="1" outlineLevel="1">
      <c r="A98" s="53" t="s">
        <v>185</v>
      </c>
      <c r="B98" s="54" t="s">
        <v>186</v>
      </c>
      <c r="C98" s="53" t="s">
        <v>38</v>
      </c>
      <c r="D98" s="36" t="s">
        <v>151</v>
      </c>
      <c r="E98" s="36" t="s">
        <v>175</v>
      </c>
      <c r="F98" s="36" t="s">
        <v>187</v>
      </c>
      <c r="G98" s="36" t="s">
        <v>188</v>
      </c>
      <c r="H98" s="37" t="s">
        <v>170</v>
      </c>
      <c r="I98" s="38">
        <f>IFERROR(100*STDEV(D99:H99)/AVERAGE(D99:H99),"")</f>
        <v>4.32816396</v>
      </c>
      <c r="J98" s="39">
        <f>IFERROR((AVERAGE(D99:H99)-IFERROR(STDEV(D99:H99),0)),"")</f>
        <v>21.7653427</v>
      </c>
      <c r="K98" s="39">
        <f>IFERROR(AVERAGE(D99:H99)+IFERROR(STDEV(D99:H99),0),"")</f>
        <v>23.7346573</v>
      </c>
      <c r="L98" s="40">
        <f>IF(COUNTA(D99:H99)&gt;2,IF(I98&gt;25,AVERAGEIFS(D99:H99,D99:H99,"&gt;"&amp;J98,D99:H99,"&lt;"&amp;K98),AVERAGE(D99:H99)),MIN(D99,E99))</f>
        <v>22.75</v>
      </c>
      <c r="M98" s="41">
        <v>44691.0</v>
      </c>
      <c r="N98" s="42" t="s">
        <v>24</v>
      </c>
      <c r="O98" s="5"/>
      <c r="P98" s="43"/>
    </row>
    <row r="99" ht="12.0" customHeight="1" outlineLevel="1">
      <c r="A99" s="45"/>
      <c r="B99" s="45"/>
      <c r="C99" s="45"/>
      <c r="D99" s="36">
        <v>22.1</v>
      </c>
      <c r="E99" s="36">
        <v>23.25</v>
      </c>
      <c r="F99" s="36">
        <v>24.26</v>
      </c>
      <c r="G99" s="36">
        <v>22.05</v>
      </c>
      <c r="H99" s="37">
        <v>22.09</v>
      </c>
      <c r="I99" s="10"/>
      <c r="J99" s="45"/>
      <c r="K99" s="45"/>
      <c r="L99" s="45"/>
      <c r="M99" s="45"/>
      <c r="N99" s="45"/>
      <c r="O99" s="5"/>
      <c r="P99" s="43"/>
    </row>
    <row r="100" ht="12.0" customHeight="1" outlineLevel="1">
      <c r="A100" s="53" t="s">
        <v>189</v>
      </c>
      <c r="B100" s="54" t="s">
        <v>190</v>
      </c>
      <c r="C100" s="53" t="s">
        <v>38</v>
      </c>
      <c r="D100" s="36" t="s">
        <v>98</v>
      </c>
      <c r="E100" s="36" t="s">
        <v>78</v>
      </c>
      <c r="F100" s="36" t="s">
        <v>84</v>
      </c>
      <c r="G100" s="36" t="s">
        <v>191</v>
      </c>
      <c r="H100" s="37" t="s">
        <v>192</v>
      </c>
      <c r="I100" s="38">
        <f>IFERROR(100*STDEV(D101:H101)/AVERAGE(D101:H101),"")</f>
        <v>13.89660161</v>
      </c>
      <c r="J100" s="39">
        <f>IFERROR((AVERAGE(D101:H101)-IFERROR(STDEV(D101:H101),0)),"")</f>
        <v>11.98214892</v>
      </c>
      <c r="K100" s="39">
        <f>IFERROR(AVERAGE(D101:H101)+IFERROR(STDEV(D101:H101),0),"")</f>
        <v>15.84985108</v>
      </c>
      <c r="L100" s="40">
        <f>IF(COUNTA(D101:H101)&gt;2,IF(I100&gt;25,AVERAGEIFS(D101:H101,D101:H101,"&gt;"&amp;J100,D101:H101,"&lt;"&amp;K100),AVERAGE(D101:H101)),MIN(D101,E101))</f>
        <v>13.916</v>
      </c>
      <c r="M100" s="41">
        <v>44691.0</v>
      </c>
      <c r="N100" s="42" t="s">
        <v>24</v>
      </c>
      <c r="O100" s="5"/>
      <c r="P100" s="43"/>
    </row>
    <row r="101" ht="12.0" customHeight="1" outlineLevel="1">
      <c r="A101" s="45"/>
      <c r="B101" s="45"/>
      <c r="C101" s="45"/>
      <c r="D101" s="36">
        <v>14.59</v>
      </c>
      <c r="E101" s="36">
        <v>13.91</v>
      </c>
      <c r="F101" s="36">
        <v>14.34</v>
      </c>
      <c r="G101" s="36">
        <v>10.75</v>
      </c>
      <c r="H101" s="37">
        <v>15.99</v>
      </c>
      <c r="I101" s="10"/>
      <c r="J101" s="45"/>
      <c r="K101" s="45"/>
      <c r="L101" s="45"/>
      <c r="M101" s="45"/>
      <c r="N101" s="45"/>
      <c r="O101" s="5"/>
      <c r="P101" s="43"/>
    </row>
    <row r="102" ht="12.0" customHeight="1" outlineLevel="1">
      <c r="A102" s="53" t="s">
        <v>193</v>
      </c>
      <c r="B102" s="54" t="s">
        <v>194</v>
      </c>
      <c r="C102" s="53" t="s">
        <v>38</v>
      </c>
      <c r="D102" s="36" t="s">
        <v>195</v>
      </c>
      <c r="E102" s="36"/>
      <c r="F102" s="36"/>
      <c r="G102" s="36"/>
      <c r="H102" s="37"/>
      <c r="I102" s="38" t="str">
        <f>IFERROR(100*STDEV(D103:H103)/AVERAGE(D103:H103),"")</f>
        <v/>
      </c>
      <c r="J102" s="39">
        <f>IFERROR((AVERAGE(D103:H103)-IFERROR(STDEV(D103:H103),0)),"")</f>
        <v>6</v>
      </c>
      <c r="K102" s="39">
        <f>IFERROR(AVERAGE(D103:H103)+IFERROR(STDEV(D103:H103),0),"")</f>
        <v>6</v>
      </c>
      <c r="L102" s="40">
        <f>IF(COUNTA(D103:H103)&gt;2,IF(I102&gt;25,AVERAGEIFS(D103:H103,D103:H103,"&gt;"&amp;J102,D103:H103,"&lt;"&amp;K102),AVERAGE(D103:H103)),MIN(D103,E103))</f>
        <v>6</v>
      </c>
      <c r="M102" s="41">
        <v>44742.0</v>
      </c>
      <c r="N102" s="42" t="s">
        <v>24</v>
      </c>
      <c r="O102" s="5"/>
      <c r="P102" s="43"/>
    </row>
    <row r="103" ht="12.0" customHeight="1" outlineLevel="1">
      <c r="A103" s="45"/>
      <c r="B103" s="45"/>
      <c r="C103" s="45"/>
      <c r="D103" s="36">
        <v>6.0</v>
      </c>
      <c r="E103" s="36"/>
      <c r="F103" s="36"/>
      <c r="G103" s="36"/>
      <c r="H103" s="37"/>
      <c r="I103" s="10"/>
      <c r="J103" s="45"/>
      <c r="K103" s="45"/>
      <c r="L103" s="45"/>
      <c r="M103" s="45"/>
      <c r="N103" s="45"/>
      <c r="O103" s="5"/>
      <c r="P103" s="43"/>
    </row>
    <row r="104" ht="12.0" customHeight="1" outlineLevel="1">
      <c r="A104" s="46"/>
      <c r="B104" s="47"/>
      <c r="C104" s="46"/>
      <c r="D104" s="48"/>
      <c r="E104" s="48"/>
      <c r="F104" s="48"/>
      <c r="G104" s="48"/>
      <c r="H104" s="49"/>
      <c r="I104" s="50"/>
      <c r="J104" s="50"/>
      <c r="K104" s="50"/>
      <c r="L104" s="50"/>
      <c r="M104" s="51"/>
      <c r="N104" s="52"/>
      <c r="O104" s="5"/>
      <c r="P104" s="43"/>
    </row>
    <row r="105" ht="12.0" customHeight="1">
      <c r="A105" s="29" t="s">
        <v>196</v>
      </c>
      <c r="B105" s="30" t="s">
        <v>197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  <c r="O105" s="5"/>
      <c r="P105" s="43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</row>
    <row r="106" ht="12.0" customHeight="1" outlineLevel="1">
      <c r="A106" s="53" t="s">
        <v>198</v>
      </c>
      <c r="B106" s="54" t="s">
        <v>199</v>
      </c>
      <c r="C106" s="53" t="s">
        <v>38</v>
      </c>
      <c r="D106" s="36" t="s">
        <v>200</v>
      </c>
      <c r="E106" s="36" t="s">
        <v>201</v>
      </c>
      <c r="F106" s="36" t="s">
        <v>202</v>
      </c>
      <c r="G106" s="36" t="s">
        <v>203</v>
      </c>
      <c r="H106" s="37"/>
      <c r="I106" s="38">
        <f>IFERROR(100*STDEV(D107:H107)/AVERAGE(D107:H107),"")</f>
        <v>50.90747591</v>
      </c>
      <c r="J106" s="39">
        <f>IFERROR((AVERAGE(D107:H107)-IFERROR(STDEV(D107:H107),0)),"")</f>
        <v>509.3349374</v>
      </c>
      <c r="K106" s="39">
        <f>IFERROR(AVERAGE(D107:H107)+IFERROR(STDEV(D107:H107),0),"")</f>
        <v>1565.665063</v>
      </c>
      <c r="L106" s="40">
        <f>IF(COUNTA(D107:H107)&gt;2,IF(I106&gt;25,AVERAGEIFS(D107:H107,D107:H107,"&gt;"&amp;J106,D107:H107,"&lt;"&amp;K106),AVERAGE(D107:H107)),MIN(D107,E107))</f>
        <v>783.3333333</v>
      </c>
      <c r="M106" s="41">
        <v>44727.0</v>
      </c>
      <c r="N106" s="42" t="s">
        <v>24</v>
      </c>
      <c r="O106" s="5"/>
      <c r="P106" s="43"/>
    </row>
    <row r="107" ht="12.0" customHeight="1" outlineLevel="1">
      <c r="A107" s="45"/>
      <c r="B107" s="45"/>
      <c r="C107" s="45"/>
      <c r="D107" s="36">
        <v>950.0</v>
      </c>
      <c r="E107" s="36">
        <v>600.0</v>
      </c>
      <c r="F107" s="36">
        <v>800.0</v>
      </c>
      <c r="G107" s="36">
        <v>1800.0</v>
      </c>
      <c r="H107" s="37"/>
      <c r="I107" s="10"/>
      <c r="J107" s="45"/>
      <c r="K107" s="45"/>
      <c r="L107" s="45"/>
      <c r="M107" s="45"/>
      <c r="N107" s="45"/>
      <c r="O107" s="5"/>
      <c r="P107" s="43"/>
    </row>
    <row r="108" ht="12.0" customHeight="1" outlineLevel="1">
      <c r="A108" s="53" t="s">
        <v>204</v>
      </c>
      <c r="B108" s="54" t="s">
        <v>205</v>
      </c>
      <c r="C108" s="53" t="s">
        <v>38</v>
      </c>
      <c r="D108" s="36" t="s">
        <v>200</v>
      </c>
      <c r="E108" s="36" t="s">
        <v>201</v>
      </c>
      <c r="F108" s="36" t="s">
        <v>202</v>
      </c>
      <c r="G108" s="36" t="s">
        <v>203</v>
      </c>
      <c r="H108" s="37"/>
      <c r="I108" s="38">
        <f>IFERROR(100*STDEV(D109:H109)/AVERAGE(D109:H109),"")</f>
        <v>46.76101584</v>
      </c>
      <c r="J108" s="39">
        <f>IFERROR((AVERAGE(D109:H109)-IFERROR(STDEV(D109:H109),0)),"")</f>
        <v>592.2836988</v>
      </c>
      <c r="K108" s="39">
        <f>IFERROR(AVERAGE(D109:H109)+IFERROR(STDEV(D109:H109),0),"")</f>
        <v>1632.716301</v>
      </c>
      <c r="L108" s="40">
        <f>IF(COUNTA(D109:H109)&gt;2,IF(I108&gt;25,AVERAGEIFS(D109:H109,D109:H109,"&gt;"&amp;J108,D109:H109,"&lt;"&amp;K108),AVERAGE(D109:H109)),MIN(D109,E109))</f>
        <v>883.3333333</v>
      </c>
      <c r="M108" s="41">
        <v>44727.0</v>
      </c>
      <c r="N108" s="42" t="s">
        <v>24</v>
      </c>
      <c r="O108" s="5"/>
      <c r="P108" s="43"/>
    </row>
    <row r="109" ht="12.0" customHeight="1" outlineLevel="1">
      <c r="A109" s="45"/>
      <c r="B109" s="45"/>
      <c r="C109" s="45"/>
      <c r="D109" s="36">
        <v>850.0</v>
      </c>
      <c r="E109" s="36">
        <v>600.0</v>
      </c>
      <c r="F109" s="36">
        <v>1200.0</v>
      </c>
      <c r="G109" s="36">
        <v>1800.0</v>
      </c>
      <c r="H109" s="37"/>
      <c r="I109" s="10"/>
      <c r="J109" s="45"/>
      <c r="K109" s="45"/>
      <c r="L109" s="45"/>
      <c r="M109" s="45"/>
      <c r="N109" s="45"/>
      <c r="O109" s="5"/>
      <c r="P109" s="43"/>
    </row>
    <row r="110" ht="12.0" customHeight="1" outlineLevel="1">
      <c r="A110" s="46"/>
      <c r="B110" s="47"/>
      <c r="C110" s="46"/>
      <c r="D110" s="48"/>
      <c r="E110" s="48"/>
      <c r="F110" s="48"/>
      <c r="G110" s="48"/>
      <c r="H110" s="49"/>
      <c r="I110" s="50"/>
      <c r="J110" s="50"/>
      <c r="K110" s="50"/>
      <c r="L110" s="50"/>
      <c r="M110" s="51"/>
      <c r="N110" s="52"/>
      <c r="O110" s="5"/>
      <c r="P110" s="43"/>
    </row>
    <row r="111" ht="12.0" customHeight="1">
      <c r="A111" s="29" t="s">
        <v>206</v>
      </c>
      <c r="B111" s="30" t="s">
        <v>207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  <c r="O111" s="5"/>
      <c r="P111" s="43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</row>
    <row r="112" ht="12.0" customHeight="1" outlineLevel="1">
      <c r="A112" s="46"/>
      <c r="B112" s="47"/>
      <c r="C112" s="46"/>
      <c r="D112" s="48"/>
      <c r="E112" s="48"/>
      <c r="F112" s="48"/>
      <c r="G112" s="48"/>
      <c r="H112" s="49"/>
      <c r="I112" s="50"/>
      <c r="J112" s="50"/>
      <c r="K112" s="50"/>
      <c r="L112" s="50"/>
      <c r="M112" s="51"/>
      <c r="N112" s="52"/>
      <c r="O112" s="5"/>
      <c r="P112" s="43"/>
    </row>
    <row r="113" ht="12.0" customHeight="1" outlineLevel="1">
      <c r="A113" s="46"/>
      <c r="B113" s="47"/>
      <c r="C113" s="46"/>
      <c r="D113" s="48"/>
      <c r="E113" s="48"/>
      <c r="F113" s="48"/>
      <c r="G113" s="48"/>
      <c r="H113" s="49"/>
      <c r="I113" s="50"/>
      <c r="J113" s="50"/>
      <c r="K113" s="50"/>
      <c r="L113" s="50"/>
      <c r="M113" s="51"/>
      <c r="N113" s="52"/>
      <c r="O113" s="5"/>
      <c r="P113" s="43"/>
    </row>
    <row r="114" ht="12.0" customHeight="1">
      <c r="A114" s="29" t="s">
        <v>208</v>
      </c>
      <c r="B114" s="30" t="s">
        <v>209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  <c r="O114" s="5"/>
      <c r="P114" s="43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</row>
    <row r="115" ht="12.0" customHeight="1" outlineLevel="1">
      <c r="A115" s="46"/>
      <c r="B115" s="47"/>
      <c r="C115" s="46"/>
      <c r="D115" s="48"/>
      <c r="E115" s="48"/>
      <c r="F115" s="48"/>
      <c r="G115" s="48"/>
      <c r="H115" s="49"/>
      <c r="I115" s="50"/>
      <c r="J115" s="50"/>
      <c r="K115" s="50"/>
      <c r="L115" s="50"/>
      <c r="M115" s="51"/>
      <c r="N115" s="52"/>
      <c r="O115" s="5"/>
      <c r="P115" s="43"/>
    </row>
    <row r="116" ht="12.0" customHeight="1">
      <c r="A116" s="29" t="s">
        <v>210</v>
      </c>
      <c r="B116" s="30" t="s">
        <v>211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7"/>
      <c r="O116" s="5"/>
      <c r="P116" s="43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</row>
    <row r="117" ht="12.0" customHeight="1" outlineLevel="1">
      <c r="A117" s="66"/>
      <c r="B117" s="67"/>
      <c r="C117" s="68"/>
      <c r="D117" s="61"/>
      <c r="E117" s="61"/>
      <c r="F117" s="61"/>
      <c r="G117" s="61"/>
      <c r="H117" s="62"/>
      <c r="I117" s="50"/>
      <c r="J117" s="50"/>
      <c r="K117" s="50"/>
      <c r="L117" s="50"/>
      <c r="M117" s="59"/>
      <c r="N117" s="20"/>
      <c r="O117" s="5"/>
      <c r="P117" s="43"/>
      <c r="Q117" s="69"/>
      <c r="R117" s="69"/>
      <c r="S117" s="69"/>
      <c r="T117" s="69"/>
      <c r="U117" s="69"/>
      <c r="V117" s="69"/>
      <c r="W117" s="69"/>
      <c r="X117" s="69"/>
      <c r="Y117" s="69"/>
      <c r="Z117" s="69"/>
      <c r="AA117" s="69"/>
      <c r="AB117" s="69"/>
      <c r="AC117" s="69"/>
    </row>
    <row r="118" ht="12.0" customHeight="1">
      <c r="A118" s="29" t="s">
        <v>212</v>
      </c>
      <c r="B118" s="30" t="s">
        <v>213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7"/>
      <c r="O118" s="5"/>
      <c r="P118" s="43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</row>
    <row r="119" ht="12.0" customHeight="1" outlineLevel="1">
      <c r="A119" s="14" t="s">
        <v>214</v>
      </c>
      <c r="B119" s="70" t="s">
        <v>215</v>
      </c>
      <c r="C119" s="71"/>
      <c r="D119" s="72"/>
      <c r="E119" s="72"/>
      <c r="F119" s="72"/>
      <c r="G119" s="72"/>
      <c r="H119" s="73"/>
      <c r="I119" s="74"/>
      <c r="J119" s="74"/>
      <c r="K119" s="74"/>
      <c r="L119" s="74"/>
      <c r="M119" s="75"/>
      <c r="N119" s="73"/>
      <c r="O119" s="5"/>
      <c r="P119" s="43"/>
    </row>
    <row r="120" ht="12.0" customHeight="1" outlineLevel="1">
      <c r="A120" s="46"/>
      <c r="B120" s="47"/>
      <c r="C120" s="46"/>
      <c r="D120" s="61"/>
      <c r="E120" s="48"/>
      <c r="F120" s="48"/>
      <c r="G120" s="48"/>
      <c r="H120" s="49"/>
      <c r="I120" s="50"/>
      <c r="J120" s="50"/>
      <c r="K120" s="50"/>
      <c r="L120" s="50"/>
      <c r="M120" s="51"/>
      <c r="N120" s="52"/>
      <c r="O120" s="5"/>
      <c r="P120" s="43"/>
    </row>
    <row r="121" ht="12.0" customHeight="1" outlineLevel="1">
      <c r="A121" s="14" t="s">
        <v>216</v>
      </c>
      <c r="B121" s="70" t="s">
        <v>217</v>
      </c>
      <c r="C121" s="71"/>
      <c r="D121" s="72"/>
      <c r="E121" s="72"/>
      <c r="F121" s="72"/>
      <c r="G121" s="72"/>
      <c r="H121" s="73"/>
      <c r="I121" s="74"/>
      <c r="J121" s="74"/>
      <c r="K121" s="74"/>
      <c r="L121" s="74"/>
      <c r="M121" s="75"/>
      <c r="N121" s="73"/>
      <c r="O121" s="5"/>
      <c r="P121" s="43"/>
    </row>
    <row r="122" ht="12.0" customHeight="1" outlineLevel="1">
      <c r="A122" s="76"/>
      <c r="B122" s="73"/>
      <c r="C122" s="46"/>
      <c r="D122" s="48"/>
      <c r="E122" s="48"/>
      <c r="F122" s="48"/>
      <c r="G122" s="48"/>
      <c r="H122" s="49"/>
      <c r="I122" s="50"/>
      <c r="J122" s="50"/>
      <c r="K122" s="50"/>
      <c r="L122" s="50"/>
      <c r="M122" s="51"/>
      <c r="N122" s="52"/>
      <c r="O122" s="5"/>
      <c r="P122" s="43"/>
    </row>
    <row r="123" ht="12.0" customHeight="1">
      <c r="A123" s="29" t="s">
        <v>218</v>
      </c>
      <c r="B123" s="30" t="s">
        <v>219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7"/>
      <c r="O123" s="5"/>
      <c r="P123" s="43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</row>
    <row r="124" ht="12.0" customHeight="1" outlineLevel="1">
      <c r="A124" s="76"/>
      <c r="B124" s="73"/>
      <c r="C124" s="71"/>
      <c r="D124" s="72"/>
      <c r="E124" s="72"/>
      <c r="F124" s="72"/>
      <c r="G124" s="72"/>
      <c r="H124" s="73"/>
      <c r="I124" s="74"/>
      <c r="J124" s="74"/>
      <c r="K124" s="74"/>
      <c r="L124" s="74"/>
      <c r="M124" s="75"/>
      <c r="N124" s="73"/>
      <c r="O124" s="5"/>
      <c r="P124" s="43"/>
    </row>
    <row r="125" ht="12.0" customHeight="1" outlineLevel="1">
      <c r="A125" s="46"/>
      <c r="B125" s="47"/>
      <c r="C125" s="46"/>
      <c r="D125" s="48"/>
      <c r="E125" s="48"/>
      <c r="F125" s="48"/>
      <c r="G125" s="48"/>
      <c r="H125" s="49"/>
      <c r="I125" s="50"/>
      <c r="J125" s="50"/>
      <c r="K125" s="50"/>
      <c r="L125" s="50"/>
      <c r="M125" s="51"/>
      <c r="N125" s="52"/>
      <c r="O125" s="5"/>
      <c r="P125" s="43"/>
    </row>
    <row r="126" ht="12.0" customHeight="1">
      <c r="A126" s="29" t="s">
        <v>220</v>
      </c>
      <c r="B126" s="30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7"/>
      <c r="O126" s="5"/>
      <c r="P126" s="43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</row>
    <row r="127" ht="12.0" customHeight="1" outlineLevel="1">
      <c r="A127" s="76"/>
      <c r="B127" s="73"/>
      <c r="C127" s="71"/>
      <c r="D127" s="72"/>
      <c r="E127" s="72"/>
      <c r="F127" s="72"/>
      <c r="G127" s="72"/>
      <c r="H127" s="73"/>
      <c r="I127" s="74"/>
      <c r="J127" s="74"/>
      <c r="K127" s="74"/>
      <c r="L127" s="74"/>
      <c r="M127" s="75"/>
      <c r="N127" s="73"/>
      <c r="O127" s="5"/>
      <c r="P127" s="43"/>
    </row>
    <row r="128" ht="12.0" customHeight="1" outlineLevel="1">
      <c r="A128" s="76"/>
      <c r="B128" s="73"/>
      <c r="C128" s="71"/>
      <c r="D128" s="72"/>
      <c r="E128" s="72"/>
      <c r="F128" s="72"/>
      <c r="G128" s="72"/>
      <c r="H128" s="73"/>
      <c r="I128" s="74"/>
      <c r="J128" s="74"/>
      <c r="K128" s="74"/>
      <c r="L128" s="74"/>
      <c r="M128" s="75"/>
      <c r="N128" s="73"/>
      <c r="O128" s="5"/>
      <c r="P128" s="43"/>
    </row>
    <row r="129" ht="12.0" customHeight="1">
      <c r="A129" s="29" t="s">
        <v>221</v>
      </c>
      <c r="B129" s="30" t="s">
        <v>222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7"/>
      <c r="O129" s="5"/>
      <c r="P129" s="43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</row>
    <row r="130" ht="12.0" customHeight="1" outlineLevel="1">
      <c r="A130" s="14" t="s">
        <v>223</v>
      </c>
      <c r="B130" s="70" t="s">
        <v>224</v>
      </c>
      <c r="C130" s="77"/>
      <c r="D130" s="78"/>
      <c r="E130" s="78"/>
      <c r="F130" s="78"/>
      <c r="G130" s="78"/>
      <c r="H130" s="79"/>
      <c r="I130" s="74"/>
      <c r="J130" s="74"/>
      <c r="K130" s="74"/>
      <c r="L130" s="74"/>
      <c r="M130" s="80"/>
      <c r="N130" s="79"/>
      <c r="O130" s="5"/>
      <c r="P130" s="43"/>
    </row>
    <row r="131" ht="12.0" customHeight="1" outlineLevel="1">
      <c r="A131" s="46"/>
      <c r="B131" s="47"/>
      <c r="C131" s="58"/>
      <c r="D131" s="61"/>
      <c r="E131" s="61"/>
      <c r="F131" s="61"/>
      <c r="G131" s="61"/>
      <c r="H131" s="62"/>
      <c r="I131" s="50"/>
      <c r="J131" s="50"/>
      <c r="K131" s="50"/>
      <c r="L131" s="50"/>
      <c r="M131" s="59"/>
      <c r="N131" s="73"/>
      <c r="O131" s="5"/>
      <c r="P131" s="43"/>
    </row>
    <row r="132" ht="12.0" customHeight="1" outlineLevel="1">
      <c r="A132" s="81" t="s">
        <v>225</v>
      </c>
      <c r="B132" s="82" t="s">
        <v>226</v>
      </c>
      <c r="C132" s="35" t="s">
        <v>127</v>
      </c>
      <c r="D132" s="83" t="s">
        <v>227</v>
      </c>
      <c r="E132" s="83" t="s">
        <v>228</v>
      </c>
      <c r="F132" s="84" t="s">
        <v>229</v>
      </c>
      <c r="G132" s="85" t="s">
        <v>230</v>
      </c>
      <c r="H132" s="86"/>
      <c r="I132" s="87">
        <f>IFERROR(100*STDEV(D133:H133)/AVERAGE(D133:H133),"")</f>
        <v>18.21295717</v>
      </c>
      <c r="J132" s="39">
        <f>IFERROR((AVERAGE(D133:H133)-IFERROR(STDEV(D133:H133),0)),"")</f>
        <v>509.0998055</v>
      </c>
      <c r="K132" s="39">
        <f>IFERROR(AVERAGE(D133:H133)+IFERROR(STDEV(D133:H133),0),"")</f>
        <v>735.8401945</v>
      </c>
      <c r="L132" s="40">
        <f>IF(COUNTA(D133:H133)&gt;2,IF(I132&gt;25,AVERAGEIFS(D133:H133,D133:H133,"&gt;"&amp;J132,D133:H133,"&lt;"&amp;K132),AVERAGE(D133:H133)),MIN(D133,E133))</f>
        <v>622.47</v>
      </c>
      <c r="M132" s="88">
        <v>44686.0</v>
      </c>
      <c r="N132" s="82" t="s">
        <v>231</v>
      </c>
      <c r="O132" s="89"/>
      <c r="P132" s="90"/>
      <c r="Q132" s="91"/>
      <c r="R132" s="91"/>
      <c r="S132" s="91"/>
      <c r="T132" s="91"/>
      <c r="U132" s="91"/>
      <c r="V132" s="91"/>
      <c r="W132" s="91"/>
      <c r="X132" s="91"/>
      <c r="Y132" s="91"/>
      <c r="Z132" s="91"/>
      <c r="AA132" s="91"/>
      <c r="AB132" s="91"/>
      <c r="AC132" s="91"/>
    </row>
    <row r="133" ht="12.0" customHeight="1" outlineLevel="1">
      <c r="A133" s="10"/>
      <c r="B133" s="45"/>
      <c r="C133" s="45"/>
      <c r="D133" s="83">
        <v>636.08</v>
      </c>
      <c r="E133" s="83">
        <v>596.51</v>
      </c>
      <c r="F133" s="84">
        <v>491.49</v>
      </c>
      <c r="G133" s="85">
        <v>765.8</v>
      </c>
      <c r="H133" s="86"/>
      <c r="I133" s="45"/>
      <c r="J133" s="45"/>
      <c r="K133" s="45"/>
      <c r="L133" s="45"/>
      <c r="M133" s="45"/>
      <c r="N133" s="45"/>
      <c r="O133" s="89"/>
      <c r="P133" s="90"/>
      <c r="Q133" s="91"/>
      <c r="R133" s="91"/>
      <c r="S133" s="91"/>
      <c r="T133" s="91"/>
      <c r="U133" s="91"/>
      <c r="V133" s="91"/>
      <c r="W133" s="91"/>
      <c r="X133" s="91"/>
      <c r="Y133" s="91"/>
      <c r="Z133" s="91"/>
      <c r="AA133" s="91"/>
      <c r="AB133" s="91"/>
      <c r="AC133" s="91"/>
    </row>
    <row r="134" ht="12.0" customHeight="1" outlineLevel="1">
      <c r="A134" s="46"/>
      <c r="B134" s="47"/>
      <c r="C134" s="58"/>
      <c r="D134" s="61"/>
      <c r="E134" s="61"/>
      <c r="F134" s="61"/>
      <c r="G134" s="61"/>
      <c r="H134" s="62"/>
      <c r="I134" s="50"/>
      <c r="J134" s="50"/>
      <c r="K134" s="50"/>
      <c r="L134" s="50"/>
      <c r="M134" s="59"/>
      <c r="N134" s="73"/>
      <c r="O134" s="5"/>
      <c r="P134" s="43"/>
    </row>
    <row r="135" ht="12.0" customHeight="1" outlineLevel="1">
      <c r="A135" s="14" t="s">
        <v>232</v>
      </c>
      <c r="B135" s="70" t="s">
        <v>233</v>
      </c>
      <c r="C135" s="77"/>
      <c r="D135" s="78"/>
      <c r="E135" s="78"/>
      <c r="F135" s="78"/>
      <c r="G135" s="78"/>
      <c r="H135" s="79"/>
      <c r="I135" s="74"/>
      <c r="J135" s="74"/>
      <c r="K135" s="74"/>
      <c r="L135" s="74"/>
      <c r="M135" s="80"/>
      <c r="N135" s="79"/>
      <c r="O135" s="5"/>
      <c r="P135" s="43"/>
    </row>
    <row r="136" ht="12.0" customHeight="1" outlineLevel="1">
      <c r="A136" s="46"/>
      <c r="B136" s="47"/>
      <c r="C136" s="58"/>
      <c r="D136" s="61"/>
      <c r="E136" s="61"/>
      <c r="F136" s="61"/>
      <c r="G136" s="61"/>
      <c r="H136" s="62"/>
      <c r="I136" s="50"/>
      <c r="J136" s="50"/>
      <c r="K136" s="50"/>
      <c r="L136" s="50"/>
      <c r="M136" s="59"/>
      <c r="N136" s="20"/>
      <c r="O136" s="5"/>
      <c r="P136" s="43"/>
    </row>
    <row r="137" ht="12.0" customHeight="1" outlineLevel="1">
      <c r="A137" s="14" t="s">
        <v>234</v>
      </c>
      <c r="B137" s="70" t="s">
        <v>235</v>
      </c>
      <c r="C137" s="77"/>
      <c r="D137" s="78"/>
      <c r="E137" s="78"/>
      <c r="F137" s="78"/>
      <c r="G137" s="78"/>
      <c r="H137" s="79"/>
      <c r="I137" s="74"/>
      <c r="J137" s="74"/>
      <c r="K137" s="74"/>
      <c r="L137" s="74"/>
      <c r="M137" s="80"/>
      <c r="N137" s="79"/>
      <c r="O137" s="5"/>
      <c r="P137" s="43"/>
    </row>
    <row r="138" ht="12.0" customHeight="1" outlineLevel="1">
      <c r="A138" s="92"/>
      <c r="B138" s="93"/>
      <c r="C138" s="94"/>
      <c r="D138" s="61"/>
      <c r="E138" s="61"/>
      <c r="F138" s="61"/>
      <c r="G138" s="61"/>
      <c r="H138" s="62"/>
      <c r="I138" s="50"/>
      <c r="J138" s="50"/>
      <c r="K138" s="50"/>
      <c r="L138" s="50"/>
      <c r="M138" s="95"/>
      <c r="N138" s="60"/>
      <c r="O138" s="5"/>
      <c r="P138" s="43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</row>
    <row r="139" ht="12.0" customHeight="1" outlineLevel="1">
      <c r="A139" s="14" t="s">
        <v>236</v>
      </c>
      <c r="B139" s="70" t="s">
        <v>237</v>
      </c>
      <c r="C139" s="77"/>
      <c r="D139" s="78"/>
      <c r="E139" s="78"/>
      <c r="F139" s="78"/>
      <c r="G139" s="78"/>
      <c r="H139" s="79"/>
      <c r="I139" s="74"/>
      <c r="J139" s="74"/>
      <c r="K139" s="74"/>
      <c r="L139" s="74"/>
      <c r="M139" s="80"/>
      <c r="N139" s="79"/>
      <c r="O139" s="5"/>
      <c r="P139" s="43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</row>
    <row r="140" ht="12.0" customHeight="1" outlineLevel="1">
      <c r="A140" s="76"/>
      <c r="B140" s="73"/>
      <c r="C140" s="71"/>
      <c r="D140" s="72"/>
      <c r="E140" s="72"/>
      <c r="F140" s="72"/>
      <c r="G140" s="72"/>
      <c r="H140" s="73"/>
      <c r="I140" s="74"/>
      <c r="J140" s="74"/>
      <c r="K140" s="74"/>
      <c r="L140" s="74"/>
      <c r="M140" s="75"/>
      <c r="N140" s="73"/>
      <c r="O140" s="5"/>
      <c r="P140" s="43"/>
    </row>
    <row r="141" ht="12.0" customHeight="1">
      <c r="A141" s="29" t="s">
        <v>238</v>
      </c>
      <c r="B141" s="30" t="s">
        <v>239</v>
      </c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7"/>
      <c r="O141" s="5"/>
      <c r="P141" s="43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</row>
    <row r="142" ht="12.0" customHeight="1" outlineLevel="1">
      <c r="A142" s="14" t="s">
        <v>240</v>
      </c>
      <c r="B142" s="70" t="s">
        <v>241</v>
      </c>
      <c r="C142" s="96"/>
      <c r="D142" s="97"/>
      <c r="E142" s="97"/>
      <c r="F142" s="97"/>
      <c r="G142" s="97"/>
      <c r="H142" s="70"/>
      <c r="I142" s="64"/>
      <c r="J142" s="64"/>
      <c r="K142" s="64"/>
      <c r="L142" s="64"/>
      <c r="M142" s="98"/>
      <c r="N142" s="70"/>
      <c r="O142" s="5"/>
      <c r="P142" s="43"/>
    </row>
    <row r="143" ht="12.0" customHeight="1" outlineLevel="1">
      <c r="A143" s="46"/>
      <c r="B143" s="47"/>
      <c r="C143" s="58"/>
      <c r="D143" s="61"/>
      <c r="E143" s="61"/>
      <c r="F143" s="61"/>
      <c r="G143" s="61"/>
      <c r="H143" s="62"/>
      <c r="I143" s="50"/>
      <c r="J143" s="50"/>
      <c r="K143" s="50"/>
      <c r="L143" s="50"/>
      <c r="M143" s="59"/>
      <c r="N143" s="60"/>
      <c r="O143" s="5"/>
      <c r="P143" s="43"/>
    </row>
    <row r="144" ht="12.0" customHeight="1" outlineLevel="1">
      <c r="A144" s="46"/>
      <c r="B144" s="47"/>
      <c r="C144" s="58"/>
      <c r="D144" s="99"/>
      <c r="E144" s="99"/>
      <c r="F144" s="99"/>
      <c r="G144" s="61"/>
      <c r="H144" s="62"/>
      <c r="I144" s="50"/>
      <c r="J144" s="50"/>
      <c r="K144" s="50"/>
      <c r="L144" s="50"/>
      <c r="M144" s="59"/>
      <c r="N144" s="60"/>
      <c r="O144" s="5"/>
      <c r="P144" s="43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  <c r="AB144" s="69"/>
      <c r="AC144" s="69"/>
    </row>
    <row r="145" ht="12.0" customHeight="1" outlineLevel="1">
      <c r="A145" s="14" t="s">
        <v>242</v>
      </c>
      <c r="B145" s="70" t="s">
        <v>243</v>
      </c>
      <c r="C145" s="96"/>
      <c r="D145" s="97"/>
      <c r="E145" s="97"/>
      <c r="F145" s="97"/>
      <c r="G145" s="97"/>
      <c r="H145" s="70"/>
      <c r="I145" s="64"/>
      <c r="J145" s="64"/>
      <c r="K145" s="64"/>
      <c r="L145" s="64"/>
      <c r="M145" s="98"/>
      <c r="N145" s="70"/>
      <c r="O145" s="5"/>
      <c r="P145" s="43"/>
    </row>
    <row r="146" ht="12.0" customHeight="1" outlineLevel="1">
      <c r="A146" s="76"/>
      <c r="B146" s="73"/>
      <c r="C146" s="71"/>
      <c r="D146" s="72"/>
      <c r="E146" s="72"/>
      <c r="F146" s="72"/>
      <c r="G146" s="72"/>
      <c r="H146" s="73"/>
      <c r="I146" s="74"/>
      <c r="J146" s="74"/>
      <c r="K146" s="74"/>
      <c r="L146" s="74"/>
      <c r="M146" s="75"/>
      <c r="N146" s="73"/>
      <c r="O146" s="5"/>
      <c r="P146" s="43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69"/>
      <c r="AC146" s="69"/>
    </row>
    <row r="147" ht="12.0" customHeight="1" outlineLevel="1">
      <c r="A147" s="14" t="s">
        <v>244</v>
      </c>
      <c r="B147" s="70" t="s">
        <v>245</v>
      </c>
      <c r="C147" s="96"/>
      <c r="D147" s="97"/>
      <c r="E147" s="97"/>
      <c r="F147" s="97"/>
      <c r="G147" s="97"/>
      <c r="H147" s="70"/>
      <c r="I147" s="64"/>
      <c r="J147" s="64"/>
      <c r="K147" s="64"/>
      <c r="L147" s="64"/>
      <c r="M147" s="98"/>
      <c r="N147" s="70"/>
      <c r="O147" s="5"/>
      <c r="P147" s="43"/>
    </row>
    <row r="148" ht="12.0" customHeight="1" outlineLevel="1">
      <c r="A148" s="100"/>
      <c r="B148" s="101"/>
      <c r="C148" s="100"/>
      <c r="D148" s="102"/>
      <c r="E148" s="102"/>
      <c r="F148" s="102"/>
      <c r="G148" s="102"/>
      <c r="H148" s="103"/>
      <c r="I148" s="50"/>
      <c r="J148" s="50"/>
      <c r="K148" s="50"/>
      <c r="L148" s="50"/>
      <c r="M148" s="104"/>
      <c r="N148" s="60"/>
      <c r="O148" s="5"/>
      <c r="P148" s="43"/>
    </row>
    <row r="149" ht="12.0" customHeight="1" outlineLevel="1">
      <c r="A149" s="14" t="s">
        <v>246</v>
      </c>
      <c r="B149" s="70" t="s">
        <v>247</v>
      </c>
      <c r="C149" s="96"/>
      <c r="D149" s="97"/>
      <c r="E149" s="97"/>
      <c r="F149" s="97"/>
      <c r="G149" s="97"/>
      <c r="H149" s="70"/>
      <c r="I149" s="64"/>
      <c r="J149" s="64"/>
      <c r="K149" s="64"/>
      <c r="L149" s="64"/>
      <c r="M149" s="98"/>
      <c r="N149" s="70"/>
      <c r="O149" s="105"/>
      <c r="P149" s="43"/>
    </row>
    <row r="150" ht="12.0" customHeight="1" outlineLevel="1">
      <c r="A150" s="76"/>
      <c r="B150" s="73"/>
      <c r="C150" s="71"/>
      <c r="D150" s="72"/>
      <c r="E150" s="72"/>
      <c r="F150" s="72"/>
      <c r="G150" s="72"/>
      <c r="H150" s="73"/>
      <c r="I150" s="74"/>
      <c r="J150" s="74"/>
      <c r="K150" s="74"/>
      <c r="L150" s="74"/>
      <c r="M150" s="75"/>
      <c r="N150" s="73"/>
      <c r="O150" s="105"/>
      <c r="P150" s="43"/>
    </row>
    <row r="151" ht="12.0" customHeight="1" outlineLevel="1">
      <c r="A151" s="14" t="s">
        <v>248</v>
      </c>
      <c r="B151" s="70" t="s">
        <v>249</v>
      </c>
      <c r="C151" s="96"/>
      <c r="D151" s="97"/>
      <c r="E151" s="97"/>
      <c r="F151" s="97"/>
      <c r="G151" s="97"/>
      <c r="H151" s="70"/>
      <c r="I151" s="64"/>
      <c r="J151" s="64"/>
      <c r="K151" s="64"/>
      <c r="L151" s="64"/>
      <c r="M151" s="98"/>
      <c r="N151" s="70"/>
      <c r="O151" s="106"/>
      <c r="P151" s="43"/>
    </row>
    <row r="152" ht="12.0" customHeight="1" outlineLevel="1">
      <c r="A152" s="76"/>
      <c r="B152" s="73"/>
      <c r="C152" s="71"/>
      <c r="D152" s="72"/>
      <c r="E152" s="72"/>
      <c r="F152" s="72"/>
      <c r="G152" s="72"/>
      <c r="H152" s="73"/>
      <c r="I152" s="74"/>
      <c r="J152" s="74"/>
      <c r="K152" s="74"/>
      <c r="L152" s="74"/>
      <c r="M152" s="75"/>
      <c r="N152" s="73"/>
      <c r="O152" s="107"/>
      <c r="P152" s="43"/>
      <c r="Q152" s="69"/>
      <c r="R152" s="69"/>
      <c r="S152" s="69"/>
      <c r="T152" s="69"/>
      <c r="U152" s="69"/>
      <c r="V152" s="69"/>
      <c r="W152" s="69"/>
      <c r="X152" s="69"/>
      <c r="Y152" s="69"/>
      <c r="Z152" s="69"/>
      <c r="AA152" s="69"/>
      <c r="AB152" s="69"/>
    </row>
    <row r="153" ht="12.0" customHeight="1" outlineLevel="1">
      <c r="A153" s="14" t="s">
        <v>250</v>
      </c>
      <c r="B153" s="70" t="s">
        <v>251</v>
      </c>
      <c r="C153" s="96"/>
      <c r="D153" s="97"/>
      <c r="E153" s="97"/>
      <c r="F153" s="97"/>
      <c r="G153" s="97"/>
      <c r="H153" s="70"/>
      <c r="I153" s="64"/>
      <c r="J153" s="64"/>
      <c r="K153" s="64"/>
      <c r="L153" s="64"/>
      <c r="M153" s="98"/>
      <c r="N153" s="70"/>
      <c r="O153" s="105"/>
      <c r="P153" s="43"/>
    </row>
    <row r="154" ht="12.0" customHeight="1" outlineLevel="1">
      <c r="A154" s="76"/>
      <c r="B154" s="73"/>
      <c r="C154" s="71"/>
      <c r="D154" s="72"/>
      <c r="E154" s="72"/>
      <c r="F154" s="72"/>
      <c r="G154" s="72"/>
      <c r="H154" s="73"/>
      <c r="I154" s="74"/>
      <c r="J154" s="74"/>
      <c r="K154" s="74"/>
      <c r="L154" s="74"/>
      <c r="M154" s="75"/>
      <c r="N154" s="73"/>
      <c r="O154" s="105"/>
      <c r="P154" s="43"/>
    </row>
    <row r="155" ht="12.0" customHeight="1" outlineLevel="1">
      <c r="A155" s="14" t="s">
        <v>252</v>
      </c>
      <c r="B155" s="70" t="s">
        <v>253</v>
      </c>
      <c r="C155" s="96"/>
      <c r="D155" s="97"/>
      <c r="E155" s="97"/>
      <c r="F155" s="97"/>
      <c r="G155" s="97"/>
      <c r="H155" s="70"/>
      <c r="I155" s="64"/>
      <c r="J155" s="64"/>
      <c r="K155" s="64"/>
      <c r="L155" s="64"/>
      <c r="M155" s="98"/>
      <c r="N155" s="70"/>
      <c r="O155" s="105"/>
      <c r="P155" s="43"/>
    </row>
    <row r="156" ht="12.0" customHeight="1" outlineLevel="1">
      <c r="A156" s="76"/>
      <c r="B156" s="73"/>
      <c r="C156" s="71"/>
      <c r="D156" s="72"/>
      <c r="E156" s="72"/>
      <c r="F156" s="72"/>
      <c r="G156" s="72"/>
      <c r="H156" s="73"/>
      <c r="I156" s="74"/>
      <c r="J156" s="74"/>
      <c r="K156" s="74"/>
      <c r="L156" s="74"/>
      <c r="M156" s="75"/>
      <c r="N156" s="73"/>
      <c r="O156" s="105"/>
      <c r="P156" s="43"/>
    </row>
    <row r="157" ht="12.0" customHeight="1" outlineLevel="1">
      <c r="A157" s="14" t="s">
        <v>254</v>
      </c>
      <c r="B157" s="70" t="s">
        <v>255</v>
      </c>
      <c r="C157" s="96"/>
      <c r="D157" s="97"/>
      <c r="E157" s="97"/>
      <c r="F157" s="97"/>
      <c r="G157" s="97"/>
      <c r="H157" s="70"/>
      <c r="I157" s="64"/>
      <c r="J157" s="64"/>
      <c r="K157" s="64"/>
      <c r="L157" s="64"/>
      <c r="M157" s="98"/>
      <c r="N157" s="70"/>
      <c r="O157" s="105"/>
      <c r="P157" s="43"/>
    </row>
    <row r="158" ht="12.0" customHeight="1" outlineLevel="1">
      <c r="A158" s="76"/>
      <c r="B158" s="73"/>
      <c r="C158" s="71"/>
      <c r="D158" s="72"/>
      <c r="E158" s="72"/>
      <c r="F158" s="72"/>
      <c r="G158" s="72"/>
      <c r="H158" s="73"/>
      <c r="I158" s="74"/>
      <c r="J158" s="74"/>
      <c r="K158" s="74"/>
      <c r="L158" s="74"/>
      <c r="M158" s="75"/>
      <c r="N158" s="73"/>
      <c r="O158" s="105"/>
      <c r="P158" s="43"/>
    </row>
    <row r="159" ht="12.0" customHeight="1" outlineLevel="1">
      <c r="A159" s="76"/>
      <c r="B159" s="73"/>
      <c r="C159" s="71"/>
      <c r="D159" s="72"/>
      <c r="E159" s="72"/>
      <c r="F159" s="72"/>
      <c r="G159" s="72"/>
      <c r="H159" s="73"/>
      <c r="I159" s="74"/>
      <c r="J159" s="74"/>
      <c r="K159" s="74"/>
      <c r="L159" s="74"/>
      <c r="M159" s="75"/>
      <c r="N159" s="73"/>
      <c r="O159" s="105"/>
      <c r="P159" s="43"/>
    </row>
    <row r="160" ht="12.0" customHeight="1" outlineLevel="1">
      <c r="A160" s="14" t="s">
        <v>254</v>
      </c>
      <c r="B160" s="70" t="s">
        <v>255</v>
      </c>
      <c r="C160" s="96"/>
      <c r="D160" s="97"/>
      <c r="E160" s="97"/>
      <c r="F160" s="97"/>
      <c r="G160" s="97"/>
      <c r="H160" s="70"/>
      <c r="I160" s="64"/>
      <c r="J160" s="64"/>
      <c r="K160" s="64"/>
      <c r="L160" s="64"/>
      <c r="M160" s="98"/>
      <c r="N160" s="70"/>
      <c r="O160" s="105"/>
      <c r="P160" s="43"/>
    </row>
    <row r="161" ht="12.0" customHeight="1" outlineLevel="1">
      <c r="A161" s="14"/>
      <c r="B161" s="70"/>
      <c r="C161" s="96"/>
      <c r="D161" s="97"/>
      <c r="E161" s="97"/>
      <c r="F161" s="97"/>
      <c r="G161" s="97"/>
      <c r="H161" s="70"/>
      <c r="I161" s="64"/>
      <c r="J161" s="64"/>
      <c r="K161" s="64"/>
      <c r="L161" s="64"/>
      <c r="M161" s="98"/>
      <c r="N161" s="70"/>
      <c r="O161" s="105"/>
      <c r="P161" s="43"/>
    </row>
    <row r="162" ht="12.0" customHeight="1" outlineLevel="1">
      <c r="A162" s="76"/>
      <c r="B162" s="73"/>
      <c r="C162" s="71"/>
      <c r="D162" s="72"/>
      <c r="E162" s="72"/>
      <c r="F162" s="72"/>
      <c r="G162" s="72"/>
      <c r="H162" s="73"/>
      <c r="I162" s="74"/>
      <c r="J162" s="74"/>
      <c r="K162" s="74"/>
      <c r="L162" s="74"/>
      <c r="M162" s="75"/>
      <c r="N162" s="73"/>
      <c r="O162" s="105"/>
      <c r="P162" s="43"/>
    </row>
    <row r="163" ht="12.0" customHeight="1">
      <c r="A163" s="108" t="s">
        <v>256</v>
      </c>
      <c r="B163" s="30" t="s">
        <v>257</v>
      </c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7"/>
      <c r="O163" s="5"/>
      <c r="P163" s="43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</row>
    <row r="164" ht="12.0" customHeight="1" outlineLevel="1">
      <c r="A164" s="14" t="s">
        <v>258</v>
      </c>
      <c r="B164" s="70" t="s">
        <v>259</v>
      </c>
      <c r="C164" s="96"/>
      <c r="D164" s="97"/>
      <c r="E164" s="97"/>
      <c r="F164" s="97"/>
      <c r="G164" s="97"/>
      <c r="H164" s="70"/>
      <c r="I164" s="64"/>
      <c r="J164" s="64"/>
      <c r="K164" s="64"/>
      <c r="L164" s="64"/>
      <c r="M164" s="98"/>
      <c r="N164" s="70"/>
      <c r="O164" s="105"/>
      <c r="P164" s="43"/>
    </row>
    <row r="165" ht="12.0" customHeight="1" outlineLevel="1">
      <c r="A165" s="92"/>
      <c r="B165" s="93"/>
      <c r="C165" s="94"/>
      <c r="D165" s="61"/>
      <c r="E165" s="61"/>
      <c r="F165" s="61"/>
      <c r="G165" s="61"/>
      <c r="H165" s="62"/>
      <c r="I165" s="109" t="str">
        <f>IFERROR(100*STDEV(D170:H170)/AVERAGE(D170:H170),"")</f>
        <v/>
      </c>
      <c r="J165" s="109" t="str">
        <f>IFERROR((AVERAGE(D170:H170)-IFERROR(STDEV(D170:H170),0)),"")</f>
        <v/>
      </c>
      <c r="K165" s="109" t="str">
        <f>IFERROR(AVERAGE(D170:H170)+IFERROR(STDEV(D170:H170),0),"")</f>
        <v/>
      </c>
      <c r="L165" s="62"/>
      <c r="M165" s="95"/>
      <c r="N165" s="60"/>
      <c r="O165" s="5"/>
      <c r="P165" s="43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</row>
    <row r="166" ht="12.0" customHeight="1" outlineLevel="1">
      <c r="A166" s="33" t="s">
        <v>260</v>
      </c>
      <c r="B166" s="82" t="s">
        <v>261</v>
      </c>
      <c r="C166" s="35" t="s">
        <v>38</v>
      </c>
      <c r="D166" s="85" t="s">
        <v>262</v>
      </c>
      <c r="E166" s="85" t="s">
        <v>263</v>
      </c>
      <c r="F166" s="84" t="s">
        <v>264</v>
      </c>
      <c r="G166" s="84" t="s">
        <v>92</v>
      </c>
      <c r="H166" s="84" t="s">
        <v>265</v>
      </c>
      <c r="I166" s="110">
        <f>IFERROR(100*STDEV(D167:H167)/AVERAGE(D167:H167),"")</f>
        <v>79.95706444</v>
      </c>
      <c r="J166" s="111">
        <f>IFERROR((AVERAGE(D167:H167)-IFERROR(STDEV(D167:H167),0)),"")</f>
        <v>0.3106655012</v>
      </c>
      <c r="K166" s="111">
        <f>IFERROR(AVERAGE(D167:H167)+IFERROR(STDEV(D167:H167),0),"")</f>
        <v>2.789334499</v>
      </c>
      <c r="L166" s="40">
        <f>IF(COUNTA(D167:H167)&gt;2,IF(I166&gt;25,AVERAGEIFS(D167:H167,D167:H167,"&gt;"&amp;J166,D167:H167,"&lt;"&amp;K166),AVERAGE(D167:H167)),MIN(D167,E167))</f>
        <v>1.0625</v>
      </c>
      <c r="M166" s="88">
        <v>44725.0</v>
      </c>
      <c r="N166" s="112" t="s">
        <v>24</v>
      </c>
      <c r="O166" s="113"/>
      <c r="P166" s="114"/>
      <c r="Q166" s="115"/>
      <c r="R166" s="115"/>
      <c r="S166" s="115"/>
      <c r="T166" s="115"/>
      <c r="U166" s="115"/>
      <c r="V166" s="115"/>
      <c r="W166" s="115"/>
      <c r="X166" s="115"/>
      <c r="Y166" s="115"/>
      <c r="Z166" s="115"/>
      <c r="AA166" s="115"/>
      <c r="AB166" s="115"/>
      <c r="AC166" s="115"/>
    </row>
    <row r="167" ht="12.0" customHeight="1" outlineLevel="1">
      <c r="A167" s="45"/>
      <c r="B167" s="45"/>
      <c r="C167" s="45"/>
      <c r="D167" s="85">
        <v>0.75</v>
      </c>
      <c r="E167" s="85">
        <v>0.58</v>
      </c>
      <c r="F167" s="84">
        <v>2.07</v>
      </c>
      <c r="G167" s="84">
        <v>3.5</v>
      </c>
      <c r="H167" s="84">
        <v>0.85</v>
      </c>
      <c r="I167" s="45"/>
      <c r="J167" s="45"/>
      <c r="K167" s="45"/>
      <c r="L167" s="45"/>
      <c r="M167" s="45"/>
      <c r="N167" s="45"/>
      <c r="O167" s="113"/>
      <c r="P167" s="114"/>
      <c r="Q167" s="115"/>
      <c r="R167" s="115"/>
      <c r="S167" s="115"/>
      <c r="T167" s="115"/>
      <c r="U167" s="115"/>
      <c r="V167" s="115"/>
      <c r="W167" s="115"/>
      <c r="X167" s="115"/>
      <c r="Y167" s="115"/>
      <c r="Z167" s="115"/>
      <c r="AA167" s="115"/>
      <c r="AB167" s="115"/>
      <c r="AC167" s="115"/>
    </row>
    <row r="168" ht="12.0" customHeight="1" outlineLevel="1">
      <c r="A168" s="33" t="s">
        <v>266</v>
      </c>
      <c r="B168" s="82" t="s">
        <v>267</v>
      </c>
      <c r="C168" s="35" t="s">
        <v>268</v>
      </c>
      <c r="D168" s="85" t="s">
        <v>269</v>
      </c>
      <c r="E168" s="85" t="s">
        <v>263</v>
      </c>
      <c r="F168" s="84"/>
      <c r="G168" s="84"/>
      <c r="H168" s="84"/>
      <c r="I168" s="110">
        <f>IFERROR(100*STDEV(D169:H169)/AVERAGE(D169:H169),"")</f>
        <v>13.0543649</v>
      </c>
      <c r="J168" s="111">
        <f>IFERROR((AVERAGE(D169:H169)-IFERROR(STDEV(D169:H169),0)),"")</f>
        <v>36.7185908</v>
      </c>
      <c r="K168" s="111">
        <f>IFERROR(AVERAGE(D169:H169)+IFERROR(STDEV(D169:H169),0),"")</f>
        <v>47.74474254</v>
      </c>
      <c r="L168" s="40">
        <f>IF(COUNTA(D169:H169)&gt;2,IF(I168&gt;25,AVERAGEIFS(D169:H169,D169:H169,"&gt;"&amp;J168,D169:H169,"&lt;"&amp;K168),AVERAGE(D169:H169)),MIN(D169,E169))</f>
        <v>38.33333333</v>
      </c>
      <c r="M168" s="88">
        <v>44593.0</v>
      </c>
      <c r="N168" s="112" t="s">
        <v>270</v>
      </c>
      <c r="O168" s="113"/>
      <c r="P168" s="114"/>
      <c r="Q168" s="115"/>
      <c r="R168" s="115"/>
      <c r="S168" s="115"/>
      <c r="T168" s="115"/>
      <c r="U168" s="115"/>
      <c r="V168" s="115"/>
      <c r="W168" s="115"/>
      <c r="X168" s="115"/>
      <c r="Y168" s="115"/>
      <c r="Z168" s="115"/>
      <c r="AA168" s="115"/>
      <c r="AB168" s="115"/>
      <c r="AC168" s="115"/>
    </row>
    <row r="169" ht="12.0" customHeight="1" outlineLevel="1">
      <c r="A169" s="45"/>
      <c r="B169" s="45"/>
      <c r="C169" s="45"/>
      <c r="D169" s="85">
        <f>138.39/3</f>
        <v>46.13</v>
      </c>
      <c r="E169" s="85">
        <f>115/3</f>
        <v>38.33333333</v>
      </c>
      <c r="F169" s="84"/>
      <c r="G169" s="84"/>
      <c r="H169" s="84"/>
      <c r="I169" s="45"/>
      <c r="J169" s="45"/>
      <c r="K169" s="45"/>
      <c r="L169" s="45"/>
      <c r="M169" s="45"/>
      <c r="N169" s="45"/>
      <c r="O169" s="113"/>
      <c r="P169" s="114"/>
      <c r="Q169" s="115"/>
      <c r="R169" s="115"/>
      <c r="S169" s="115"/>
      <c r="T169" s="115"/>
      <c r="U169" s="115"/>
      <c r="V169" s="115"/>
      <c r="W169" s="115"/>
      <c r="X169" s="115"/>
      <c r="Y169" s="115"/>
      <c r="Z169" s="115"/>
      <c r="AA169" s="115"/>
      <c r="AB169" s="115"/>
      <c r="AC169" s="115"/>
    </row>
    <row r="170" ht="12.0" customHeight="1" outlineLevel="1">
      <c r="A170" s="33" t="s">
        <v>271</v>
      </c>
      <c r="B170" s="82" t="s">
        <v>272</v>
      </c>
      <c r="C170" s="35" t="s">
        <v>38</v>
      </c>
      <c r="D170" s="85" t="s">
        <v>273</v>
      </c>
      <c r="E170" s="85" t="s">
        <v>274</v>
      </c>
      <c r="F170" s="84"/>
      <c r="G170" s="84"/>
      <c r="H170" s="84"/>
      <c r="I170" s="110">
        <f>IFERROR(100*STDEV(D171:H171)/AVERAGE(D171:H171),"")</f>
        <v>6.462399913</v>
      </c>
      <c r="J170" s="111">
        <f>IFERROR((AVERAGE(D171:H171)-IFERROR(STDEV(D171:H171),0)),"")</f>
        <v>4.400944084</v>
      </c>
      <c r="K170" s="111">
        <f>IFERROR(AVERAGE(D171:H171)+IFERROR(STDEV(D171:H171),0),"")</f>
        <v>5.009055916</v>
      </c>
      <c r="L170" s="40">
        <f>IF(COUNTA(D171:H171)&gt;2,IF(I170&gt;25,AVERAGEIFS(D171:H171,D171:H171,"&gt;"&amp;J170,D171:H171,"&lt;"&amp;K170),AVERAGE(D171:H171)),MIN(D171,E171))</f>
        <v>4.49</v>
      </c>
      <c r="M170" s="116">
        <v>44776.0</v>
      </c>
      <c r="N170" s="112" t="s">
        <v>275</v>
      </c>
      <c r="O170" s="117"/>
      <c r="P170" s="118"/>
      <c r="Q170" s="119"/>
      <c r="R170" s="119"/>
      <c r="S170" s="119"/>
      <c r="T170" s="119"/>
      <c r="U170" s="119"/>
      <c r="V170" s="119"/>
      <c r="W170" s="119"/>
      <c r="X170" s="119"/>
      <c r="Y170" s="119"/>
      <c r="Z170" s="119"/>
      <c r="AA170" s="119"/>
      <c r="AB170" s="119"/>
      <c r="AC170" s="119"/>
    </row>
    <row r="171" ht="12.0" customHeight="1" outlineLevel="1">
      <c r="A171" s="45"/>
      <c r="B171" s="45"/>
      <c r="C171" s="45"/>
      <c r="D171" s="85">
        <v>4.92</v>
      </c>
      <c r="E171" s="85">
        <v>4.49</v>
      </c>
      <c r="F171" s="84"/>
      <c r="G171" s="84"/>
      <c r="H171" s="84"/>
      <c r="I171" s="45"/>
      <c r="J171" s="45"/>
      <c r="K171" s="45"/>
      <c r="L171" s="45"/>
      <c r="M171" s="45"/>
      <c r="N171" s="45"/>
      <c r="O171" s="117"/>
      <c r="P171" s="118"/>
      <c r="Q171" s="119"/>
      <c r="R171" s="119"/>
      <c r="S171" s="119"/>
      <c r="T171" s="119"/>
      <c r="U171" s="119"/>
      <c r="V171" s="119"/>
      <c r="W171" s="119"/>
      <c r="X171" s="119"/>
      <c r="Y171" s="119"/>
      <c r="Z171" s="119"/>
      <c r="AA171" s="119"/>
      <c r="AB171" s="119"/>
      <c r="AC171" s="119"/>
    </row>
    <row r="172" ht="12.0" customHeight="1" outlineLevel="1">
      <c r="A172" s="33" t="s">
        <v>276</v>
      </c>
      <c r="B172" s="82" t="s">
        <v>277</v>
      </c>
      <c r="C172" s="35" t="s">
        <v>38</v>
      </c>
      <c r="D172" s="85" t="s">
        <v>273</v>
      </c>
      <c r="E172" s="85" t="s">
        <v>274</v>
      </c>
      <c r="F172" s="84"/>
      <c r="G172" s="84"/>
      <c r="H172" s="84"/>
      <c r="I172" s="110">
        <f>IFERROR(100*STDEV(D173:H173)/AVERAGE(D173:H173),"")</f>
        <v>76.42992414</v>
      </c>
      <c r="J172" s="111">
        <f>IFERROR((AVERAGE(D173:H173)-IFERROR(STDEV(D173:H173),0)),"")</f>
        <v>0.6411060633</v>
      </c>
      <c r="K172" s="111">
        <f>IFERROR(AVERAGE(D173:H173)+IFERROR(STDEV(D173:H173),0),"")</f>
        <v>4.798893937</v>
      </c>
      <c r="L172" s="40">
        <f>IF(COUNTA(D173:H173)&gt;2,IF(I172&gt;25,AVERAGEIFS(D173:H173,D173:H173,"&gt;"&amp;J172,D173:H173,"&lt;"&amp;K172),AVERAGE(D173:H173)),MIN(D173,E173))</f>
        <v>1.25</v>
      </c>
      <c r="M172" s="116">
        <v>44776.0</v>
      </c>
      <c r="N172" s="112" t="s">
        <v>275</v>
      </c>
      <c r="O172" s="117"/>
      <c r="P172" s="118"/>
      <c r="Q172" s="119"/>
      <c r="R172" s="119"/>
      <c r="S172" s="119"/>
      <c r="T172" s="119"/>
      <c r="U172" s="119"/>
      <c r="V172" s="119"/>
      <c r="W172" s="119"/>
      <c r="X172" s="119"/>
      <c r="Y172" s="119"/>
      <c r="Z172" s="119"/>
      <c r="AA172" s="119"/>
      <c r="AB172" s="119"/>
      <c r="AC172" s="119"/>
    </row>
    <row r="173" ht="12.0" customHeight="1" outlineLevel="1">
      <c r="A173" s="45"/>
      <c r="B173" s="45"/>
      <c r="C173" s="45"/>
      <c r="D173" s="85">
        <v>4.19</v>
      </c>
      <c r="E173" s="85">
        <v>1.25</v>
      </c>
      <c r="F173" s="84"/>
      <c r="G173" s="84"/>
      <c r="H173" s="84"/>
      <c r="I173" s="45"/>
      <c r="J173" s="45"/>
      <c r="K173" s="45"/>
      <c r="L173" s="45"/>
      <c r="M173" s="45"/>
      <c r="N173" s="45"/>
      <c r="O173" s="117"/>
      <c r="P173" s="118"/>
      <c r="Q173" s="119"/>
      <c r="R173" s="119"/>
      <c r="S173" s="119"/>
      <c r="T173" s="119"/>
      <c r="U173" s="119"/>
      <c r="V173" s="119"/>
      <c r="W173" s="119"/>
      <c r="X173" s="119"/>
      <c r="Y173" s="119"/>
      <c r="Z173" s="119"/>
      <c r="AA173" s="119"/>
      <c r="AB173" s="119"/>
      <c r="AC173" s="119"/>
    </row>
    <row r="174" ht="12.0" customHeight="1" outlineLevel="1">
      <c r="A174" s="33" t="s">
        <v>278</v>
      </c>
      <c r="B174" s="82" t="s">
        <v>279</v>
      </c>
      <c r="C174" s="35" t="s">
        <v>38</v>
      </c>
      <c r="D174" s="85" t="s">
        <v>264</v>
      </c>
      <c r="E174" s="85" t="s">
        <v>265</v>
      </c>
      <c r="F174" s="84"/>
      <c r="G174" s="84"/>
      <c r="H174" s="84"/>
      <c r="I174" s="110">
        <f>IFERROR(100*STDEV(D175:H175)/AVERAGE(D175:H175),"")</f>
        <v>4.970079612</v>
      </c>
      <c r="J174" s="111">
        <f>IFERROR((AVERAGE(D175:H175)-IFERROR(STDEV(D175:H175),0)),"")</f>
        <v>1.487218254</v>
      </c>
      <c r="K174" s="111">
        <f>IFERROR(AVERAGE(D175:H175)+IFERROR(STDEV(D175:H175),0),"")</f>
        <v>1.642781746</v>
      </c>
      <c r="L174" s="40">
        <f>IF(COUNTA(D175:H175)&gt;2,IF(I174&gt;25,AVERAGEIFS(D175:H175,D175:H175,"&gt;"&amp;J174,D175:H175,"&lt;"&amp;K174),AVERAGE(D175:H175)),MIN(D175,E175))</f>
        <v>1.51</v>
      </c>
      <c r="M174" s="116">
        <v>44783.0</v>
      </c>
      <c r="N174" s="112" t="s">
        <v>275</v>
      </c>
      <c r="O174" s="117"/>
      <c r="P174" s="118"/>
      <c r="Q174" s="119"/>
      <c r="R174" s="119"/>
      <c r="S174" s="119"/>
      <c r="T174" s="119"/>
      <c r="U174" s="119"/>
      <c r="V174" s="119"/>
      <c r="W174" s="119"/>
      <c r="X174" s="119"/>
      <c r="Y174" s="119"/>
      <c r="Z174" s="119"/>
      <c r="AA174" s="119"/>
      <c r="AB174" s="119"/>
      <c r="AC174" s="119"/>
    </row>
    <row r="175" ht="12.0" customHeight="1" outlineLevel="1">
      <c r="A175" s="45"/>
      <c r="B175" s="45"/>
      <c r="C175" s="45"/>
      <c r="D175" s="84">
        <f>0.95+0.56</f>
        <v>1.51</v>
      </c>
      <c r="E175" s="85">
        <f>1.02+0.6</f>
        <v>1.62</v>
      </c>
      <c r="F175" s="84"/>
      <c r="G175" s="84"/>
      <c r="H175" s="84"/>
      <c r="I175" s="45"/>
      <c r="J175" s="45"/>
      <c r="K175" s="45"/>
      <c r="L175" s="45"/>
      <c r="M175" s="45"/>
      <c r="N175" s="45"/>
      <c r="O175" s="117"/>
      <c r="P175" s="118"/>
      <c r="Q175" s="119"/>
      <c r="R175" s="119"/>
      <c r="S175" s="119"/>
      <c r="T175" s="119"/>
      <c r="U175" s="119"/>
      <c r="V175" s="119"/>
      <c r="W175" s="119"/>
      <c r="X175" s="119"/>
      <c r="Y175" s="119"/>
      <c r="Z175" s="119"/>
      <c r="AA175" s="119"/>
      <c r="AB175" s="119"/>
      <c r="AC175" s="119"/>
    </row>
    <row r="176" ht="12.0" customHeight="1" outlineLevel="1">
      <c r="A176" s="120" t="s">
        <v>280</v>
      </c>
      <c r="B176" s="82" t="s">
        <v>281</v>
      </c>
      <c r="C176" s="35" t="s">
        <v>38</v>
      </c>
      <c r="D176" s="85" t="s">
        <v>273</v>
      </c>
      <c r="E176" s="85" t="s">
        <v>274</v>
      </c>
      <c r="F176" s="85" t="s">
        <v>265</v>
      </c>
      <c r="G176" s="84"/>
      <c r="H176" s="84"/>
      <c r="I176" s="110">
        <f>IFERROR(100*STDEV(D177:H177)/AVERAGE(D177:H177),"")</f>
        <v>34.1890253</v>
      </c>
      <c r="J176" s="111">
        <f>IFERROR((AVERAGE(D177:H177)-IFERROR(STDEV(D177:H177),0)),"")</f>
        <v>5.545671468</v>
      </c>
      <c r="K176" s="111">
        <f>IFERROR(AVERAGE(D177:H177)+IFERROR(STDEV(D177:H177),0),"")</f>
        <v>11.30766187</v>
      </c>
      <c r="L176" s="40">
        <f>IF(COUNTA(D177:H177)&gt;2,IF(I176&gt;25,AVERAGEIFS(D177:H177,D177:H177,"&gt;"&amp;J176,D177:H177,"&lt;"&amp;K176),AVERAGE(D177:H177)),MIN(D177,E177))</f>
        <v>6.88</v>
      </c>
      <c r="M176" s="116">
        <v>44776.0</v>
      </c>
      <c r="N176" s="112" t="s">
        <v>275</v>
      </c>
      <c r="O176" s="121"/>
      <c r="P176" s="114"/>
      <c r="Q176" s="115"/>
      <c r="R176" s="115"/>
      <c r="S176" s="115"/>
      <c r="T176" s="115"/>
      <c r="U176" s="115"/>
      <c r="V176" s="115"/>
      <c r="W176" s="115"/>
      <c r="X176" s="115"/>
      <c r="Y176" s="115"/>
      <c r="Z176" s="115"/>
      <c r="AA176" s="115"/>
      <c r="AB176" s="115"/>
      <c r="AC176" s="115"/>
    </row>
    <row r="177" ht="12.0" customHeight="1" outlineLevel="1">
      <c r="A177" s="45"/>
      <c r="B177" s="45"/>
      <c r="C177" s="45"/>
      <c r="D177" s="85">
        <v>7.94</v>
      </c>
      <c r="E177" s="85">
        <v>5.82</v>
      </c>
      <c r="F177" s="85">
        <v>11.52</v>
      </c>
      <c r="G177" s="84"/>
      <c r="H177" s="84"/>
      <c r="I177" s="45"/>
      <c r="J177" s="45"/>
      <c r="K177" s="45"/>
      <c r="L177" s="45"/>
      <c r="M177" s="45"/>
      <c r="N177" s="45"/>
      <c r="O177" s="121"/>
      <c r="P177" s="114"/>
      <c r="Q177" s="115"/>
      <c r="R177" s="115"/>
      <c r="S177" s="115"/>
      <c r="T177" s="115"/>
      <c r="U177" s="115"/>
      <c r="V177" s="115"/>
      <c r="W177" s="115"/>
      <c r="X177" s="115"/>
      <c r="Y177" s="115"/>
      <c r="Z177" s="115"/>
      <c r="AA177" s="115"/>
      <c r="AB177" s="115"/>
      <c r="AC177" s="115"/>
    </row>
    <row r="178" ht="12.0" customHeight="1" outlineLevel="1">
      <c r="A178" s="92"/>
      <c r="B178" s="93"/>
      <c r="C178" s="94"/>
      <c r="D178" s="61"/>
      <c r="E178" s="61"/>
      <c r="F178" s="61"/>
      <c r="G178" s="61"/>
      <c r="H178" s="62"/>
      <c r="I178" s="109"/>
      <c r="J178" s="109"/>
      <c r="K178" s="109"/>
      <c r="L178" s="62"/>
      <c r="M178" s="95"/>
      <c r="N178" s="52"/>
      <c r="O178" s="5"/>
      <c r="P178" s="43"/>
    </row>
    <row r="179" ht="12.0" customHeight="1" outlineLevel="1">
      <c r="A179" s="14" t="s">
        <v>282</v>
      </c>
      <c r="B179" s="70" t="s">
        <v>283</v>
      </c>
      <c r="C179" s="96"/>
      <c r="D179" s="97"/>
      <c r="E179" s="97"/>
      <c r="F179" s="97"/>
      <c r="G179" s="97"/>
      <c r="H179" s="70"/>
      <c r="I179" s="64"/>
      <c r="J179" s="64"/>
      <c r="K179" s="64"/>
      <c r="L179" s="64"/>
      <c r="M179" s="98"/>
      <c r="N179" s="70"/>
      <c r="O179" s="5"/>
      <c r="P179" s="43"/>
    </row>
    <row r="180" ht="12.0" customHeight="1" outlineLevel="1">
      <c r="A180" s="76"/>
      <c r="B180" s="73"/>
      <c r="C180" s="71"/>
      <c r="D180" s="48"/>
      <c r="E180" s="48"/>
      <c r="F180" s="48"/>
      <c r="G180" s="48"/>
      <c r="H180" s="49"/>
      <c r="I180" s="50"/>
      <c r="J180" s="50"/>
      <c r="K180" s="50"/>
      <c r="L180" s="50"/>
      <c r="M180" s="51"/>
      <c r="N180" s="52"/>
      <c r="O180" s="5"/>
      <c r="P180" s="43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  <c r="AB180" s="69"/>
      <c r="AC180" s="69"/>
    </row>
    <row r="181" ht="12.0" customHeight="1" outlineLevel="1">
      <c r="A181" s="33" t="s">
        <v>284</v>
      </c>
      <c r="B181" s="82" t="s">
        <v>285</v>
      </c>
      <c r="C181" s="35" t="s">
        <v>38</v>
      </c>
      <c r="D181" s="85" t="s">
        <v>262</v>
      </c>
      <c r="E181" s="85" t="s">
        <v>274</v>
      </c>
      <c r="F181" s="84" t="s">
        <v>263</v>
      </c>
      <c r="G181" s="84" t="s">
        <v>286</v>
      </c>
      <c r="H181" s="84" t="s">
        <v>265</v>
      </c>
      <c r="I181" s="110">
        <f>IFERROR(100*STDEV(D182:H182)/AVERAGE(D182:H182),"")</f>
        <v>37.45320586</v>
      </c>
      <c r="J181" s="111">
        <f>IFERROR((AVERAGE(D182:H182)-IFERROR(STDEV(D182:H182),0)),"")</f>
        <v>2.775826724</v>
      </c>
      <c r="K181" s="111">
        <f>IFERROR(AVERAGE(D182:H182)+IFERROR(STDEV(D182:H182),0),"")</f>
        <v>6.100173276</v>
      </c>
      <c r="L181" s="40">
        <f>IF(COUNTA(D182:H182)&gt;2,IF(I181&gt;25,AVERAGEIFS(D182:H182,D182:H182,"&gt;"&amp;J181,D182:H182,"&lt;"&amp;K181),AVERAGE(D182:H182)),MIN(D182,E182))</f>
        <v>4.46</v>
      </c>
      <c r="M181" s="88">
        <v>44725.0</v>
      </c>
      <c r="N181" s="112" t="s">
        <v>24</v>
      </c>
      <c r="O181" s="117"/>
      <c r="P181" s="118"/>
      <c r="Q181" s="119"/>
      <c r="R181" s="119"/>
      <c r="S181" s="119"/>
      <c r="T181" s="119"/>
      <c r="U181" s="119"/>
      <c r="V181" s="119"/>
      <c r="W181" s="119"/>
      <c r="X181" s="119"/>
      <c r="Y181" s="119"/>
      <c r="Z181" s="119"/>
      <c r="AA181" s="119"/>
      <c r="AB181" s="119"/>
      <c r="AC181" s="119"/>
    </row>
    <row r="182" ht="12.0" customHeight="1" outlineLevel="1">
      <c r="A182" s="45"/>
      <c r="B182" s="45"/>
      <c r="C182" s="45"/>
      <c r="D182" s="84">
        <v>6.31</v>
      </c>
      <c r="E182" s="84">
        <v>2.88</v>
      </c>
      <c r="F182" s="84">
        <v>5.4</v>
      </c>
      <c r="G182" s="84">
        <v>2.5</v>
      </c>
      <c r="H182" s="84">
        <v>5.1</v>
      </c>
      <c r="I182" s="45"/>
      <c r="J182" s="45"/>
      <c r="K182" s="45"/>
      <c r="L182" s="45"/>
      <c r="M182" s="45"/>
      <c r="N182" s="45"/>
      <c r="O182" s="117"/>
      <c r="P182" s="118"/>
      <c r="Q182" s="119"/>
      <c r="R182" s="119"/>
      <c r="S182" s="119"/>
      <c r="T182" s="119"/>
      <c r="U182" s="119"/>
      <c r="V182" s="119"/>
      <c r="W182" s="119"/>
      <c r="X182" s="119"/>
      <c r="Y182" s="119"/>
      <c r="Z182" s="119"/>
      <c r="AA182" s="119"/>
      <c r="AB182" s="119"/>
      <c r="AC182" s="119"/>
    </row>
    <row r="183" ht="12.0" customHeight="1" outlineLevel="1">
      <c r="A183" s="33" t="s">
        <v>287</v>
      </c>
      <c r="B183" s="82" t="s">
        <v>288</v>
      </c>
      <c r="C183" s="35" t="s">
        <v>38</v>
      </c>
      <c r="D183" s="85" t="s">
        <v>31</v>
      </c>
      <c r="E183" s="85" t="s">
        <v>274</v>
      </c>
      <c r="F183" s="84" t="s">
        <v>289</v>
      </c>
      <c r="G183" s="84" t="s">
        <v>263</v>
      </c>
      <c r="H183" s="84"/>
      <c r="I183" s="110">
        <f>IFERROR(100*STDEV(D184:H184)/AVERAGE(D184:H184),"")</f>
        <v>45.22928606</v>
      </c>
      <c r="J183" s="111">
        <f>IFERROR((AVERAGE(D184:H184)-IFERROR(STDEV(D184:H184),0)),"")</f>
        <v>17.1418642</v>
      </c>
      <c r="K183" s="111">
        <f>IFERROR(AVERAGE(D184:H184)+IFERROR(STDEV(D184:H184),0),"")</f>
        <v>45.4531358</v>
      </c>
      <c r="L183" s="40">
        <f>IF(COUNTA(D184:H184)&gt;2,IF(I183&gt;25,AVERAGEIFS(D184:H184,D184:H184,"&gt;"&amp;J183,D184:H184,"&lt;"&amp;K183),AVERAGE(D184:H184)),MIN(D184,E184))</f>
        <v>24.39666667</v>
      </c>
      <c r="M183" s="88">
        <v>44593.0</v>
      </c>
      <c r="N183" s="112" t="s">
        <v>270</v>
      </c>
      <c r="O183" s="121"/>
      <c r="P183" s="114"/>
      <c r="Q183" s="115"/>
      <c r="R183" s="115"/>
      <c r="S183" s="115"/>
      <c r="T183" s="115"/>
      <c r="U183" s="115"/>
      <c r="V183" s="115"/>
      <c r="W183" s="115"/>
      <c r="X183" s="115"/>
      <c r="Y183" s="115"/>
      <c r="Z183" s="115"/>
      <c r="AA183" s="115"/>
      <c r="AB183" s="115"/>
      <c r="AC183" s="115"/>
    </row>
    <row r="184" ht="12.0" customHeight="1" outlineLevel="1">
      <c r="A184" s="45"/>
      <c r="B184" s="45"/>
      <c r="C184" s="45"/>
      <c r="D184" s="84">
        <v>19.95</v>
      </c>
      <c r="E184" s="84">
        <v>26.74</v>
      </c>
      <c r="F184" s="84">
        <v>26.5</v>
      </c>
      <c r="G184" s="84">
        <v>52.0</v>
      </c>
      <c r="H184" s="84"/>
      <c r="I184" s="45"/>
      <c r="J184" s="45"/>
      <c r="K184" s="45"/>
      <c r="L184" s="45"/>
      <c r="M184" s="45"/>
      <c r="N184" s="45"/>
      <c r="O184" s="121"/>
      <c r="P184" s="114"/>
      <c r="Q184" s="115"/>
      <c r="R184" s="115"/>
      <c r="S184" s="115"/>
      <c r="T184" s="115"/>
      <c r="U184" s="115"/>
      <c r="V184" s="115"/>
      <c r="W184" s="115"/>
      <c r="X184" s="115"/>
      <c r="Y184" s="115"/>
      <c r="Z184" s="115"/>
      <c r="AA184" s="115"/>
      <c r="AB184" s="115"/>
      <c r="AC184" s="115"/>
    </row>
    <row r="185" ht="12.0" customHeight="1" outlineLevel="1">
      <c r="A185" s="33" t="s">
        <v>290</v>
      </c>
      <c r="B185" s="82" t="s">
        <v>291</v>
      </c>
      <c r="C185" s="35" t="s">
        <v>38</v>
      </c>
      <c r="D185" s="85" t="s">
        <v>274</v>
      </c>
      <c r="E185" s="85" t="s">
        <v>292</v>
      </c>
      <c r="F185" s="84" t="s">
        <v>92</v>
      </c>
      <c r="G185" s="84"/>
      <c r="H185" s="84"/>
      <c r="I185" s="110">
        <f>IFERROR(100*STDEV(D186:H186)/AVERAGE(D186:H186),"")</f>
        <v>10.87744167</v>
      </c>
      <c r="J185" s="111">
        <f>IFERROR((AVERAGE(D186:H186)-IFERROR(STDEV(D186:H186),0)),"")</f>
        <v>6.259374347</v>
      </c>
      <c r="K185" s="111">
        <f>IFERROR(AVERAGE(D186:H186)+IFERROR(STDEV(D186:H186),0),"")</f>
        <v>7.78729232</v>
      </c>
      <c r="L185" s="40">
        <f>IF(COUNTA(D186:H186)&gt;2,IF(I185&gt;25,AVERAGEIFS(D186:H186,D186:H186,"&gt;"&amp;J185,D186:H186,"&lt;"&amp;K185),AVERAGE(D186:H186)),MIN(D186,E186))</f>
        <v>7.023333333</v>
      </c>
      <c r="M185" s="88">
        <v>44307.0</v>
      </c>
      <c r="N185" s="112" t="s">
        <v>293</v>
      </c>
      <c r="O185" s="121"/>
      <c r="P185" s="114"/>
      <c r="Q185" s="115"/>
      <c r="R185" s="115"/>
      <c r="S185" s="115"/>
      <c r="T185" s="115"/>
      <c r="U185" s="115"/>
      <c r="V185" s="115"/>
      <c r="W185" s="115"/>
      <c r="X185" s="115"/>
      <c r="Y185" s="115"/>
      <c r="Z185" s="115"/>
      <c r="AA185" s="115"/>
      <c r="AB185" s="115"/>
      <c r="AC185" s="115"/>
    </row>
    <row r="186" ht="12.0" customHeight="1" outlineLevel="1">
      <c r="A186" s="45"/>
      <c r="B186" s="45"/>
      <c r="C186" s="45"/>
      <c r="D186" s="84">
        <v>6.67</v>
      </c>
      <c r="E186" s="84">
        <v>6.5</v>
      </c>
      <c r="F186" s="84">
        <v>7.9</v>
      </c>
      <c r="G186" s="84"/>
      <c r="H186" s="84"/>
      <c r="I186" s="45"/>
      <c r="J186" s="45"/>
      <c r="K186" s="45"/>
      <c r="L186" s="45"/>
      <c r="M186" s="45"/>
      <c r="N186" s="45"/>
      <c r="O186" s="121"/>
      <c r="P186" s="114"/>
      <c r="Q186" s="115"/>
      <c r="R186" s="115"/>
      <c r="S186" s="115"/>
      <c r="T186" s="115"/>
      <c r="U186" s="115"/>
      <c r="V186" s="115"/>
      <c r="W186" s="115"/>
      <c r="X186" s="115"/>
      <c r="Y186" s="115"/>
      <c r="Z186" s="115"/>
      <c r="AA186" s="115"/>
      <c r="AB186" s="115"/>
      <c r="AC186" s="115"/>
    </row>
    <row r="187" ht="12.0" customHeight="1" outlineLevel="1">
      <c r="A187" s="33" t="s">
        <v>294</v>
      </c>
      <c r="B187" s="82" t="s">
        <v>295</v>
      </c>
      <c r="C187" s="35" t="s">
        <v>38</v>
      </c>
      <c r="D187" s="85" t="s">
        <v>269</v>
      </c>
      <c r="E187" s="85" t="s">
        <v>289</v>
      </c>
      <c r="F187" s="84"/>
      <c r="G187" s="84"/>
      <c r="H187" s="84"/>
      <c r="I187" s="110">
        <f>IFERROR(100*STDEV(D188:H188)/AVERAGE(D188:H188),"")</f>
        <v>32.82133865</v>
      </c>
      <c r="J187" s="111">
        <f>IFERROR((AVERAGE(D188:H188)-IFERROR(STDEV(D188:H188),0)),"")</f>
        <v>1.968334778</v>
      </c>
      <c r="K187" s="111">
        <f>IFERROR(AVERAGE(D188:H188)+IFERROR(STDEV(D188:H188),0),"")</f>
        <v>3.891665222</v>
      </c>
      <c r="L187" s="40">
        <f>IF(COUNTA(D188:H188)&gt;2,IF(I187&gt;25,AVERAGEIFS(D188:H188,D188:H188,"&gt;"&amp;J187,D188:H188,"&lt;"&amp;K187),AVERAGE(D188:H188)),MIN(D188,E188))</f>
        <v>2.25</v>
      </c>
      <c r="M187" s="88">
        <v>44593.0</v>
      </c>
      <c r="N187" s="112" t="s">
        <v>270</v>
      </c>
      <c r="O187" s="121"/>
      <c r="P187" s="114"/>
      <c r="Q187" s="115"/>
      <c r="R187" s="115"/>
      <c r="S187" s="115"/>
      <c r="T187" s="115"/>
      <c r="U187" s="115"/>
      <c r="V187" s="115"/>
      <c r="W187" s="115"/>
      <c r="X187" s="115"/>
      <c r="Y187" s="115"/>
      <c r="Z187" s="115"/>
      <c r="AA187" s="115"/>
      <c r="AB187" s="115"/>
      <c r="AC187" s="115"/>
    </row>
    <row r="188" ht="12.0" customHeight="1" outlineLevel="1">
      <c r="A188" s="45"/>
      <c r="B188" s="45"/>
      <c r="C188" s="45"/>
      <c r="D188" s="84">
        <v>3.61</v>
      </c>
      <c r="E188" s="84">
        <v>2.25</v>
      </c>
      <c r="F188" s="84"/>
      <c r="G188" s="84"/>
      <c r="H188" s="84"/>
      <c r="I188" s="45"/>
      <c r="J188" s="45"/>
      <c r="K188" s="45"/>
      <c r="L188" s="45"/>
      <c r="M188" s="45"/>
      <c r="N188" s="45"/>
      <c r="O188" s="121"/>
      <c r="P188" s="114"/>
      <c r="Q188" s="115"/>
      <c r="R188" s="115"/>
      <c r="S188" s="115"/>
      <c r="T188" s="115"/>
      <c r="U188" s="115"/>
      <c r="V188" s="115"/>
      <c r="W188" s="115"/>
      <c r="X188" s="115"/>
      <c r="Y188" s="115"/>
      <c r="Z188" s="115"/>
      <c r="AA188" s="115"/>
      <c r="AB188" s="115"/>
      <c r="AC188" s="115"/>
    </row>
    <row r="189" ht="12.0" customHeight="1" outlineLevel="1">
      <c r="A189" s="33" t="s">
        <v>296</v>
      </c>
      <c r="B189" s="82" t="s">
        <v>297</v>
      </c>
      <c r="C189" s="35" t="s">
        <v>38</v>
      </c>
      <c r="D189" s="85" t="s">
        <v>274</v>
      </c>
      <c r="E189" s="85" t="s">
        <v>298</v>
      </c>
      <c r="F189" s="84" t="s">
        <v>299</v>
      </c>
      <c r="G189" s="84"/>
      <c r="H189" s="84"/>
      <c r="I189" s="110">
        <f>IFERROR(100*STDEV(D190:H190)/AVERAGE(D190:H190),"")</f>
        <v>99.72891202</v>
      </c>
      <c r="J189" s="111">
        <f>IFERROR((AVERAGE(D190:H190)-IFERROR(STDEV(D190:H190),0)),"")</f>
        <v>0.0004427770284</v>
      </c>
      <c r="K189" s="111">
        <f>IFERROR(AVERAGE(D190:H190)+IFERROR(STDEV(D190:H190),0),"")</f>
        <v>0.3262238896</v>
      </c>
      <c r="L189" s="40">
        <f>IF(COUNTA(D190:H190)&gt;2,IF(I189&gt;25,AVERAGEIFS(D190:H190,D190:H190,"&gt;"&amp;J189,D190:H190,"&lt;"&amp;K189),AVERAGE(D190:H190)),MIN(D190,E190))</f>
        <v>0.07</v>
      </c>
      <c r="M189" s="88">
        <v>44347.0</v>
      </c>
      <c r="N189" s="112" t="s">
        <v>293</v>
      </c>
      <c r="O189" s="121"/>
      <c r="P189" s="114"/>
      <c r="Q189" s="115"/>
      <c r="R189" s="115"/>
      <c r="S189" s="115"/>
      <c r="T189" s="115"/>
      <c r="U189" s="115"/>
      <c r="V189" s="115"/>
      <c r="W189" s="115"/>
      <c r="X189" s="115"/>
      <c r="Y189" s="115"/>
      <c r="Z189" s="115"/>
      <c r="AA189" s="115"/>
      <c r="AB189" s="115"/>
      <c r="AC189" s="115"/>
    </row>
    <row r="190" ht="12.0" customHeight="1" outlineLevel="1">
      <c r="A190" s="45"/>
      <c r="B190" s="45"/>
      <c r="C190" s="45"/>
      <c r="D190" s="84">
        <v>0.09</v>
      </c>
      <c r="E190" s="84">
        <v>0.05</v>
      </c>
      <c r="F190" s="84">
        <v>0.35</v>
      </c>
      <c r="G190" s="84"/>
      <c r="H190" s="84"/>
      <c r="I190" s="45"/>
      <c r="J190" s="45"/>
      <c r="K190" s="45"/>
      <c r="L190" s="45"/>
      <c r="M190" s="45"/>
      <c r="N190" s="45"/>
      <c r="O190" s="121"/>
      <c r="P190" s="114"/>
      <c r="Q190" s="115"/>
      <c r="R190" s="115"/>
      <c r="S190" s="115"/>
      <c r="T190" s="115"/>
      <c r="U190" s="115"/>
      <c r="V190" s="115"/>
      <c r="W190" s="115"/>
      <c r="X190" s="115"/>
      <c r="Y190" s="115"/>
      <c r="Z190" s="115"/>
      <c r="AA190" s="115"/>
      <c r="AB190" s="115"/>
      <c r="AC190" s="115"/>
    </row>
    <row r="191" ht="12.0" customHeight="1" outlineLevel="1">
      <c r="A191" s="33" t="s">
        <v>300</v>
      </c>
      <c r="B191" s="82" t="s">
        <v>301</v>
      </c>
      <c r="C191" s="35" t="s">
        <v>38</v>
      </c>
      <c r="D191" s="85" t="s">
        <v>274</v>
      </c>
      <c r="E191" s="85" t="s">
        <v>269</v>
      </c>
      <c r="F191" s="84" t="s">
        <v>302</v>
      </c>
      <c r="G191" s="84"/>
      <c r="H191" s="84"/>
      <c r="I191" s="110">
        <f>IFERROR(100*STDEV(D192:H192)/AVERAGE(D192:H192),"")</f>
        <v>22.04966376</v>
      </c>
      <c r="J191" s="111">
        <f>IFERROR((AVERAGE(D192:H192)-IFERROR(STDEV(D192:H192),0)),"")</f>
        <v>10.07638013</v>
      </c>
      <c r="K191" s="111">
        <f>IFERROR(AVERAGE(D192:H192)+IFERROR(STDEV(D192:H192),0),"")</f>
        <v>15.7769532</v>
      </c>
      <c r="L191" s="40">
        <f>IF(COUNTA(D192:H192)&gt;2,IF(I191&gt;25,AVERAGEIFS(D192:H192,D192:H192,"&gt;"&amp;J191,D192:H192,"&lt;"&amp;K191),AVERAGE(D192:H192)),MIN(D192,E192))</f>
        <v>12.92666667</v>
      </c>
      <c r="M191" s="88">
        <v>44557.0</v>
      </c>
      <c r="N191" s="112" t="s">
        <v>303</v>
      </c>
      <c r="O191" s="117"/>
      <c r="P191" s="118"/>
      <c r="Q191" s="119"/>
      <c r="R191" s="119"/>
      <c r="S191" s="119"/>
      <c r="T191" s="119"/>
      <c r="U191" s="119"/>
      <c r="V191" s="119"/>
      <c r="W191" s="119"/>
      <c r="X191" s="119"/>
      <c r="Y191" s="119"/>
      <c r="Z191" s="119"/>
      <c r="AA191" s="119"/>
      <c r="AB191" s="119"/>
      <c r="AC191" s="119"/>
    </row>
    <row r="192" ht="12.0" customHeight="1" outlineLevel="1">
      <c r="A192" s="45"/>
      <c r="B192" s="45"/>
      <c r="C192" s="45"/>
      <c r="D192" s="84">
        <v>15.8</v>
      </c>
      <c r="E192" s="84">
        <v>12.88</v>
      </c>
      <c r="F192" s="84">
        <v>10.1</v>
      </c>
      <c r="G192" s="84"/>
      <c r="H192" s="84"/>
      <c r="I192" s="45"/>
      <c r="J192" s="45"/>
      <c r="K192" s="45"/>
      <c r="L192" s="45"/>
      <c r="M192" s="45"/>
      <c r="N192" s="45"/>
      <c r="O192" s="117"/>
      <c r="P192" s="118"/>
      <c r="Q192" s="119"/>
      <c r="R192" s="119"/>
      <c r="S192" s="119"/>
      <c r="T192" s="119"/>
      <c r="U192" s="119"/>
      <c r="V192" s="119"/>
      <c r="W192" s="119"/>
      <c r="X192" s="119"/>
      <c r="Y192" s="119"/>
      <c r="Z192" s="119"/>
      <c r="AA192" s="119"/>
      <c r="AB192" s="119"/>
      <c r="AC192" s="119"/>
    </row>
    <row r="193" ht="12.0" customHeight="1" outlineLevel="1">
      <c r="A193" s="33" t="s">
        <v>304</v>
      </c>
      <c r="B193" s="82" t="s">
        <v>305</v>
      </c>
      <c r="C193" s="35" t="s">
        <v>38</v>
      </c>
      <c r="D193" s="85" t="s">
        <v>274</v>
      </c>
      <c r="E193" s="85" t="s">
        <v>269</v>
      </c>
      <c r="F193" s="84" t="s">
        <v>302</v>
      </c>
      <c r="G193" s="84"/>
      <c r="H193" s="84"/>
      <c r="I193" s="110">
        <f>IFERROR(100*STDEV(D194:H194)/AVERAGE(D194:H194),"")</f>
        <v>41.11375482</v>
      </c>
      <c r="J193" s="111">
        <f>IFERROR((AVERAGE(D194:H194)-IFERROR(STDEV(D194:H194),0)),"")</f>
        <v>34.74484753</v>
      </c>
      <c r="K193" s="111">
        <f>IFERROR(AVERAGE(D194:H194)+IFERROR(STDEV(D194:H194),0),"")</f>
        <v>83.26181913</v>
      </c>
      <c r="L193" s="40">
        <f>IF(COUNTA(D194:H194)&gt;2,IF(I193&gt;25,AVERAGEIFS(D194:H194,D194:H194,"&gt;"&amp;J193,D194:H194,"&lt;"&amp;K193),AVERAGE(D194:H194)),MIN(D194,E194))</f>
        <v>46.61</v>
      </c>
      <c r="M193" s="88">
        <v>44557.0</v>
      </c>
      <c r="N193" s="112" t="s">
        <v>303</v>
      </c>
      <c r="O193" s="117"/>
      <c r="P193" s="114"/>
      <c r="Q193" s="115"/>
      <c r="R193" s="115"/>
      <c r="S193" s="115"/>
      <c r="T193" s="115"/>
      <c r="U193" s="115"/>
      <c r="V193" s="115"/>
      <c r="W193" s="115"/>
      <c r="X193" s="115"/>
      <c r="Y193" s="115"/>
      <c r="Z193" s="115"/>
      <c r="AA193" s="115"/>
      <c r="AB193" s="115"/>
      <c r="AC193" s="115"/>
    </row>
    <row r="194" ht="12.0" customHeight="1" outlineLevel="1">
      <c r="A194" s="45"/>
      <c r="B194" s="45"/>
      <c r="C194" s="45"/>
      <c r="D194" s="84">
        <v>83.79</v>
      </c>
      <c r="E194" s="84">
        <v>35.31</v>
      </c>
      <c r="F194" s="84">
        <v>57.91</v>
      </c>
      <c r="G194" s="84"/>
      <c r="H194" s="84"/>
      <c r="I194" s="45"/>
      <c r="J194" s="45"/>
      <c r="K194" s="45"/>
      <c r="L194" s="45"/>
      <c r="M194" s="45"/>
      <c r="N194" s="45"/>
      <c r="O194" s="117"/>
      <c r="P194" s="114"/>
      <c r="Q194" s="115"/>
      <c r="R194" s="115"/>
      <c r="S194" s="115"/>
      <c r="T194" s="115"/>
      <c r="U194" s="115"/>
      <c r="V194" s="115"/>
      <c r="W194" s="115"/>
      <c r="X194" s="115"/>
      <c r="Y194" s="115"/>
      <c r="Z194" s="115"/>
      <c r="AA194" s="115"/>
      <c r="AB194" s="115"/>
      <c r="AC194" s="115"/>
    </row>
    <row r="195" ht="12.0" customHeight="1" outlineLevel="1">
      <c r="A195" s="33" t="s">
        <v>306</v>
      </c>
      <c r="B195" s="82" t="s">
        <v>307</v>
      </c>
      <c r="C195" s="35" t="s">
        <v>38</v>
      </c>
      <c r="D195" s="85" t="s">
        <v>92</v>
      </c>
      <c r="E195" s="85" t="s">
        <v>264</v>
      </c>
      <c r="F195" s="85" t="s">
        <v>302</v>
      </c>
      <c r="G195" s="85" t="s">
        <v>265</v>
      </c>
      <c r="H195" s="84"/>
      <c r="I195" s="110">
        <f>IFERROR(100*STDEV(D196:H196)/AVERAGE(D196:H196),"")</f>
        <v>45.15394155</v>
      </c>
      <c r="J195" s="111">
        <f>IFERROR((AVERAGE(D196:H196)-IFERROR(STDEV(D196:H196),0)),"")</f>
        <v>0.1672804783</v>
      </c>
      <c r="K195" s="111">
        <f>IFERROR(AVERAGE(D196:H196)+IFERROR(STDEV(D196:H196),0),"")</f>
        <v>0.4427195217</v>
      </c>
      <c r="L195" s="40">
        <f>IF(COUNTA(D196:H196)&gt;2,IF(I195&gt;25,AVERAGEIFS(D196:H196,D196:H196,"&gt;"&amp;J195,D196:H196,"&lt;"&amp;K195),AVERAGE(D196:H196)),MIN(D196,E196))</f>
        <v>0.24</v>
      </c>
      <c r="M195" s="88">
        <v>44780.0</v>
      </c>
      <c r="N195" s="112" t="s">
        <v>275</v>
      </c>
      <c r="O195" s="117"/>
      <c r="P195" s="118"/>
      <c r="Q195" s="119"/>
      <c r="R195" s="119"/>
      <c r="S195" s="119"/>
      <c r="T195" s="119"/>
      <c r="U195" s="119"/>
      <c r="V195" s="119"/>
      <c r="W195" s="119"/>
      <c r="X195" s="119"/>
      <c r="Y195" s="119"/>
      <c r="Z195" s="119"/>
      <c r="AA195" s="119"/>
      <c r="AB195" s="119"/>
      <c r="AC195" s="119"/>
    </row>
    <row r="196" ht="12.0" customHeight="1" outlineLevel="1">
      <c r="A196" s="45"/>
      <c r="B196" s="45"/>
      <c r="C196" s="45"/>
      <c r="D196" s="84">
        <v>0.5</v>
      </c>
      <c r="E196" s="84">
        <v>0.23</v>
      </c>
      <c r="F196" s="84">
        <v>0.19</v>
      </c>
      <c r="G196" s="85">
        <v>0.3</v>
      </c>
      <c r="H196" s="84"/>
      <c r="I196" s="45"/>
      <c r="J196" s="45"/>
      <c r="K196" s="45"/>
      <c r="L196" s="45"/>
      <c r="M196" s="45"/>
      <c r="N196" s="45"/>
      <c r="O196" s="117"/>
      <c r="P196" s="118"/>
      <c r="Q196" s="119"/>
      <c r="R196" s="119"/>
      <c r="S196" s="119"/>
      <c r="T196" s="119"/>
      <c r="U196" s="119"/>
      <c r="V196" s="119"/>
      <c r="W196" s="119"/>
      <c r="X196" s="119"/>
      <c r="Y196" s="119"/>
      <c r="Z196" s="119"/>
      <c r="AA196" s="119"/>
      <c r="AB196" s="119"/>
      <c r="AC196" s="119"/>
    </row>
    <row r="197" ht="12.0" customHeight="1" outlineLevel="1">
      <c r="A197" s="33" t="s">
        <v>308</v>
      </c>
      <c r="B197" s="82" t="s">
        <v>309</v>
      </c>
      <c r="C197" s="35" t="s">
        <v>38</v>
      </c>
      <c r="D197" s="85" t="s">
        <v>310</v>
      </c>
      <c r="E197" s="85" t="s">
        <v>311</v>
      </c>
      <c r="F197" s="85" t="s">
        <v>264</v>
      </c>
      <c r="G197" s="85" t="s">
        <v>265</v>
      </c>
      <c r="H197" s="84"/>
      <c r="I197" s="110">
        <f>IFERROR(100*STDEV(D198:H198)/AVERAGE(D198:H198),"")</f>
        <v>54.75891781</v>
      </c>
      <c r="J197" s="111">
        <f>IFERROR((AVERAGE(D198:H198)-IFERROR(STDEV(D198:H198),0)),"")</f>
        <v>0.6695680164</v>
      </c>
      <c r="K197" s="111">
        <f>IFERROR(AVERAGE(D198:H198)+IFERROR(STDEV(D198:H198),0),"")</f>
        <v>2.290431984</v>
      </c>
      <c r="L197" s="40">
        <f>IF(COUNTA(D198:H198)&gt;2,IF(I197&gt;25,AVERAGEIFS(D198:H198,D198:H198,"&gt;"&amp;J197,D198:H198,"&lt;"&amp;K197),AVERAGE(D198:H198)),MIN(D198,E198))</f>
        <v>1.106666667</v>
      </c>
      <c r="M197" s="88">
        <v>44780.0</v>
      </c>
      <c r="N197" s="112" t="s">
        <v>275</v>
      </c>
      <c r="O197" s="121"/>
      <c r="P197" s="114"/>
      <c r="Q197" s="115"/>
      <c r="R197" s="115"/>
      <c r="S197" s="115"/>
      <c r="T197" s="115"/>
      <c r="U197" s="115"/>
      <c r="V197" s="115"/>
      <c r="W197" s="115"/>
      <c r="X197" s="115"/>
      <c r="Y197" s="115"/>
      <c r="Z197" s="115"/>
      <c r="AA197" s="115"/>
      <c r="AB197" s="115"/>
      <c r="AC197" s="115"/>
    </row>
    <row r="198" ht="12.0" customHeight="1" outlineLevel="1">
      <c r="A198" s="45"/>
      <c r="B198" s="45"/>
      <c r="C198" s="45"/>
      <c r="D198" s="84">
        <v>0.8</v>
      </c>
      <c r="E198" s="84">
        <v>1.54</v>
      </c>
      <c r="F198" s="84">
        <v>0.98</v>
      </c>
      <c r="G198" s="85">
        <v>2.6</v>
      </c>
      <c r="H198" s="84"/>
      <c r="I198" s="45"/>
      <c r="J198" s="45"/>
      <c r="K198" s="45"/>
      <c r="L198" s="45"/>
      <c r="M198" s="45"/>
      <c r="N198" s="45"/>
      <c r="O198" s="121"/>
      <c r="P198" s="114"/>
      <c r="Q198" s="115"/>
      <c r="R198" s="115"/>
      <c r="S198" s="115"/>
      <c r="T198" s="115"/>
      <c r="U198" s="115"/>
      <c r="V198" s="115"/>
      <c r="W198" s="115"/>
      <c r="X198" s="115"/>
      <c r="Y198" s="115"/>
      <c r="Z198" s="115"/>
      <c r="AA198" s="115"/>
      <c r="AB198" s="115"/>
      <c r="AC198" s="115"/>
    </row>
    <row r="199" ht="12.0" customHeight="1" outlineLevel="1">
      <c r="A199" s="122" t="s">
        <v>312</v>
      </c>
      <c r="B199" s="82" t="s">
        <v>313</v>
      </c>
      <c r="C199" s="35" t="s">
        <v>38</v>
      </c>
      <c r="D199" s="85" t="s">
        <v>314</v>
      </c>
      <c r="E199" s="85" t="s">
        <v>264</v>
      </c>
      <c r="F199" s="85" t="s">
        <v>265</v>
      </c>
      <c r="G199" s="84"/>
      <c r="H199" s="84"/>
      <c r="I199" s="110">
        <f>IFERROR(100*STDEV(D200:H200)/AVERAGE(D200:H200),"")</f>
        <v>11.249444</v>
      </c>
      <c r="J199" s="111">
        <f>IFERROR((AVERAGE(D200:H200)-IFERROR(STDEV(D200:H200),0)),"")</f>
        <v>11.81565736</v>
      </c>
      <c r="K199" s="111">
        <f>IFERROR(AVERAGE(D200:H200)+IFERROR(STDEV(D200:H200),0),"")</f>
        <v>14.81100931</v>
      </c>
      <c r="L199" s="40">
        <f>IF(COUNTA(D200:H200)&gt;2,IF(I199&gt;25,AVERAGEIFS(D200:H200,D200:H200,"&gt;"&amp;J199,D200:H200,"&lt;"&amp;K199),AVERAGE(D200:H200)),MIN(D200,E200))</f>
        <v>13.31333333</v>
      </c>
      <c r="M199" s="116">
        <v>44783.0</v>
      </c>
      <c r="N199" s="112" t="s">
        <v>275</v>
      </c>
      <c r="O199" s="89"/>
      <c r="P199" s="90"/>
      <c r="Q199" s="91"/>
      <c r="R199" s="91"/>
      <c r="S199" s="91"/>
      <c r="T199" s="91"/>
      <c r="U199" s="91"/>
      <c r="V199" s="91"/>
      <c r="W199" s="91"/>
      <c r="X199" s="91"/>
      <c r="Y199" s="91"/>
      <c r="Z199" s="91"/>
      <c r="AA199" s="91"/>
      <c r="AB199" s="91"/>
      <c r="AC199" s="91"/>
    </row>
    <row r="200" ht="12.0" customHeight="1" outlineLevel="1">
      <c r="A200" s="10"/>
      <c r="B200" s="45"/>
      <c r="C200" s="45"/>
      <c r="D200" s="84">
        <f>9.3+4.75</f>
        <v>14.05</v>
      </c>
      <c r="E200" s="84">
        <f>6.93+4.66</f>
        <v>11.59</v>
      </c>
      <c r="F200" s="84">
        <f>9.15+5.15</f>
        <v>14.3</v>
      </c>
      <c r="G200" s="84"/>
      <c r="H200" s="84"/>
      <c r="I200" s="45"/>
      <c r="J200" s="45"/>
      <c r="K200" s="45"/>
      <c r="L200" s="45"/>
      <c r="M200" s="45"/>
      <c r="N200" s="45"/>
      <c r="O200" s="89"/>
      <c r="P200" s="90"/>
      <c r="Q200" s="91"/>
      <c r="R200" s="91"/>
      <c r="S200" s="91"/>
      <c r="T200" s="91"/>
      <c r="U200" s="91"/>
      <c r="V200" s="91"/>
      <c r="W200" s="91"/>
      <c r="X200" s="91"/>
      <c r="Y200" s="91"/>
      <c r="Z200" s="91"/>
      <c r="AA200" s="91"/>
      <c r="AB200" s="91"/>
      <c r="AC200" s="91"/>
    </row>
    <row r="201" ht="12.0" customHeight="1" outlineLevel="1">
      <c r="A201" s="33" t="s">
        <v>315</v>
      </c>
      <c r="B201" s="82" t="s">
        <v>316</v>
      </c>
      <c r="C201" s="35" t="s">
        <v>38</v>
      </c>
      <c r="D201" s="85" t="s">
        <v>314</v>
      </c>
      <c r="E201" s="85" t="s">
        <v>264</v>
      </c>
      <c r="F201" s="85" t="s">
        <v>265</v>
      </c>
      <c r="G201" s="84"/>
      <c r="H201" s="84"/>
      <c r="I201" s="110">
        <f>IFERROR(100*STDEV(D202:H202)/AVERAGE(D202:H202),"")</f>
        <v>15.52368301</v>
      </c>
      <c r="J201" s="111">
        <f>IFERROR((AVERAGE(D202:H202)-IFERROR(STDEV(D202:H202),0)),"")</f>
        <v>11.68870639</v>
      </c>
      <c r="K201" s="111">
        <f>IFERROR(AVERAGE(D202:H202)+IFERROR(STDEV(D202:H202),0),"")</f>
        <v>15.98462694</v>
      </c>
      <c r="L201" s="40">
        <f>IF(COUNTA(D202:H202)&gt;2,IF(I201&gt;25,AVERAGEIFS(D202:H202,D202:H202,"&gt;"&amp;J201,D202:H202,"&lt;"&amp;K201),AVERAGE(D202:H202)),MIN(D202,E202))</f>
        <v>13.83666667</v>
      </c>
      <c r="M201" s="116">
        <v>44783.0</v>
      </c>
      <c r="N201" s="112" t="s">
        <v>275</v>
      </c>
      <c r="O201" s="89"/>
      <c r="P201" s="90"/>
      <c r="Q201" s="91"/>
      <c r="R201" s="91"/>
      <c r="S201" s="91"/>
      <c r="T201" s="91"/>
      <c r="U201" s="91"/>
      <c r="V201" s="91"/>
      <c r="W201" s="91"/>
      <c r="X201" s="91"/>
      <c r="Y201" s="91"/>
      <c r="Z201" s="91"/>
      <c r="AA201" s="91"/>
      <c r="AB201" s="91"/>
      <c r="AC201" s="91"/>
    </row>
    <row r="202" ht="12.0" customHeight="1" outlineLevel="1">
      <c r="A202" s="45"/>
      <c r="B202" s="45"/>
      <c r="C202" s="45"/>
      <c r="D202" s="84">
        <f>9.3+4.75</f>
        <v>14.05</v>
      </c>
      <c r="E202" s="84">
        <f>6.93+4.66</f>
        <v>11.59</v>
      </c>
      <c r="F202" s="84">
        <f>9.15+6.72</f>
        <v>15.87</v>
      </c>
      <c r="G202" s="84"/>
      <c r="H202" s="84"/>
      <c r="I202" s="45"/>
      <c r="J202" s="45"/>
      <c r="K202" s="45"/>
      <c r="L202" s="45"/>
      <c r="M202" s="45"/>
      <c r="N202" s="45"/>
      <c r="O202" s="89"/>
      <c r="P202" s="90"/>
      <c r="Q202" s="91"/>
      <c r="R202" s="91"/>
      <c r="S202" s="91"/>
      <c r="T202" s="91"/>
      <c r="U202" s="91"/>
      <c r="V202" s="91"/>
      <c r="W202" s="91"/>
      <c r="X202" s="91"/>
      <c r="Y202" s="91"/>
      <c r="Z202" s="91"/>
      <c r="AA202" s="91"/>
      <c r="AB202" s="91"/>
      <c r="AC202" s="91"/>
    </row>
    <row r="203" ht="12.0" customHeight="1" outlineLevel="1">
      <c r="A203" s="76"/>
      <c r="B203" s="73"/>
      <c r="C203" s="71"/>
      <c r="D203" s="48"/>
      <c r="E203" s="48"/>
      <c r="F203" s="48"/>
      <c r="G203" s="48"/>
      <c r="H203" s="49"/>
      <c r="I203" s="50"/>
      <c r="J203" s="50"/>
      <c r="K203" s="50"/>
      <c r="L203" s="50"/>
      <c r="M203" s="51"/>
      <c r="N203" s="52"/>
      <c r="O203" s="5"/>
      <c r="P203" s="43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  <c r="AB203" s="69"/>
      <c r="AC203" s="69"/>
    </row>
    <row r="204" ht="12.0" customHeight="1" outlineLevel="1">
      <c r="A204" s="14" t="s">
        <v>317</v>
      </c>
      <c r="B204" s="70" t="s">
        <v>318</v>
      </c>
      <c r="C204" s="96"/>
      <c r="D204" s="97"/>
      <c r="E204" s="97"/>
      <c r="F204" s="97"/>
      <c r="G204" s="97"/>
      <c r="H204" s="70"/>
      <c r="I204" s="64"/>
      <c r="J204" s="64"/>
      <c r="K204" s="64"/>
      <c r="L204" s="64"/>
      <c r="M204" s="98"/>
      <c r="N204" s="70"/>
      <c r="O204" s="5"/>
      <c r="P204" s="43"/>
    </row>
    <row r="205" ht="12.0" customHeight="1" outlineLevel="1">
      <c r="A205" s="123"/>
      <c r="B205" s="93"/>
      <c r="C205" s="94"/>
      <c r="D205" s="48"/>
      <c r="E205" s="48"/>
      <c r="F205" s="48"/>
      <c r="G205" s="48"/>
      <c r="H205" s="49"/>
      <c r="I205" s="50"/>
      <c r="J205" s="50"/>
      <c r="K205" s="50"/>
      <c r="L205" s="50"/>
      <c r="M205" s="124"/>
      <c r="N205" s="52"/>
      <c r="O205" s="5"/>
      <c r="P205" s="43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</row>
    <row r="206" ht="12.0" customHeight="1" outlineLevel="1">
      <c r="A206" s="120" t="s">
        <v>319</v>
      </c>
      <c r="B206" s="125" t="s">
        <v>320</v>
      </c>
      <c r="C206" s="35" t="s">
        <v>38</v>
      </c>
      <c r="D206" s="84" t="s">
        <v>262</v>
      </c>
      <c r="E206" s="84" t="s">
        <v>263</v>
      </c>
      <c r="F206" s="84" t="s">
        <v>264</v>
      </c>
      <c r="G206" s="84" t="s">
        <v>265</v>
      </c>
      <c r="H206" s="84"/>
      <c r="I206" s="110">
        <f>IFERROR(100*STDEV(D207:H207)/AVERAGE(D207:H207),"")</f>
        <v>19.25374183</v>
      </c>
      <c r="J206" s="111">
        <f>IFERROR((AVERAGE(D207:H207)-IFERROR(STDEV(D207:H207),0)),"")</f>
        <v>136.9476725</v>
      </c>
      <c r="K206" s="111">
        <f>IFERROR(AVERAGE(D207:H207)+IFERROR(STDEV(D207:H207),0),"")</f>
        <v>202.2573275</v>
      </c>
      <c r="L206" s="40">
        <f>IF(COUNTA(D207:H207)&gt;2,IF(I206&gt;25,AVERAGEIFS(D207:H207,D207:H207,"&gt;"&amp;J206,D207:H207,"&lt;"&amp;K206),AVERAGE(D207:H207)),MIN(D207,E207))</f>
        <v>169.6025</v>
      </c>
      <c r="M206" s="126">
        <v>44725.0</v>
      </c>
      <c r="N206" s="125" t="s">
        <v>275</v>
      </c>
      <c r="O206" s="121"/>
      <c r="P206" s="114"/>
      <c r="Q206" s="121"/>
      <c r="R206" s="121"/>
      <c r="S206" s="121"/>
      <c r="T206" s="121"/>
      <c r="U206" s="121"/>
      <c r="V206" s="121"/>
      <c r="W206" s="121"/>
      <c r="X206" s="121"/>
      <c r="Y206" s="121"/>
      <c r="Z206" s="121"/>
      <c r="AA206" s="121"/>
      <c r="AB206" s="121"/>
      <c r="AC206" s="121"/>
    </row>
    <row r="207" ht="12.0" customHeight="1" outlineLevel="1">
      <c r="A207" s="45"/>
      <c r="B207" s="45"/>
      <c r="C207" s="45"/>
      <c r="D207" s="84">
        <v>183.88</v>
      </c>
      <c r="E207" s="84">
        <v>155.1</v>
      </c>
      <c r="F207" s="84">
        <v>207.03</v>
      </c>
      <c r="G207" s="84">
        <v>132.4</v>
      </c>
      <c r="H207" s="84"/>
      <c r="I207" s="45"/>
      <c r="J207" s="45"/>
      <c r="K207" s="45"/>
      <c r="L207" s="45"/>
      <c r="M207" s="45"/>
      <c r="N207" s="45"/>
      <c r="O207" s="121"/>
      <c r="P207" s="114"/>
      <c r="Q207" s="121"/>
      <c r="R207" s="121"/>
      <c r="S207" s="121"/>
      <c r="T207" s="121"/>
      <c r="U207" s="121"/>
      <c r="V207" s="121"/>
      <c r="W207" s="121"/>
      <c r="X207" s="121"/>
      <c r="Y207" s="121"/>
      <c r="Z207" s="121"/>
      <c r="AA207" s="121"/>
      <c r="AB207" s="121"/>
      <c r="AC207" s="121"/>
    </row>
    <row r="208" ht="12.0" customHeight="1" outlineLevel="1">
      <c r="A208" s="123"/>
      <c r="B208" s="93"/>
      <c r="C208" s="94"/>
      <c r="D208" s="48"/>
      <c r="E208" s="48"/>
      <c r="F208" s="48"/>
      <c r="G208" s="48"/>
      <c r="H208" s="49"/>
      <c r="I208" s="50"/>
      <c r="J208" s="50"/>
      <c r="K208" s="50"/>
      <c r="L208" s="50"/>
      <c r="M208" s="124"/>
      <c r="N208" s="52"/>
      <c r="O208" s="5"/>
      <c r="P208" s="43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</row>
    <row r="209" ht="12.0" customHeight="1" outlineLevel="1">
      <c r="A209" s="127" t="s">
        <v>321</v>
      </c>
      <c r="B209" s="128" t="s">
        <v>322</v>
      </c>
      <c r="C209" s="129"/>
      <c r="D209" s="130"/>
      <c r="E209" s="130"/>
      <c r="F209" s="130"/>
      <c r="G209" s="130"/>
      <c r="H209" s="130"/>
      <c r="I209" s="131"/>
      <c r="J209" s="131"/>
      <c r="K209" s="131"/>
      <c r="L209" s="132"/>
      <c r="M209" s="133"/>
      <c r="N209" s="134"/>
      <c r="O209" s="121"/>
      <c r="P209" s="114"/>
      <c r="Q209" s="121"/>
      <c r="R209" s="121"/>
      <c r="S209" s="121"/>
      <c r="T209" s="121"/>
      <c r="U209" s="121"/>
      <c r="V209" s="121"/>
      <c r="W209" s="121"/>
      <c r="X209" s="121"/>
      <c r="Y209" s="121"/>
      <c r="Z209" s="121"/>
      <c r="AA209" s="121"/>
      <c r="AB209" s="121"/>
      <c r="AC209" s="121"/>
    </row>
    <row r="210" ht="12.0" customHeight="1" outlineLevel="1">
      <c r="A210" s="123"/>
      <c r="B210" s="93"/>
      <c r="C210" s="94"/>
      <c r="D210" s="48"/>
      <c r="E210" s="48"/>
      <c r="F210" s="48"/>
      <c r="G210" s="48"/>
      <c r="H210" s="49"/>
      <c r="I210" s="50"/>
      <c r="J210" s="50"/>
      <c r="K210" s="50"/>
      <c r="L210" s="50"/>
      <c r="M210" s="124"/>
      <c r="N210" s="52"/>
      <c r="O210" s="5"/>
      <c r="P210" s="43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</row>
    <row r="211" ht="12.0" customHeight="1" outlineLevel="1">
      <c r="A211" s="33" t="s">
        <v>323</v>
      </c>
      <c r="B211" s="82" t="s">
        <v>324</v>
      </c>
      <c r="C211" s="35" t="s">
        <v>38</v>
      </c>
      <c r="D211" s="85" t="s">
        <v>325</v>
      </c>
      <c r="E211" s="85" t="s">
        <v>326</v>
      </c>
      <c r="F211" s="85" t="s">
        <v>92</v>
      </c>
      <c r="G211" s="84"/>
      <c r="H211" s="84"/>
      <c r="I211" s="110">
        <f>IFERROR(100*STDEV(D212:H212)/AVERAGE(D212:H212),"")</f>
        <v>82.58853618</v>
      </c>
      <c r="J211" s="111">
        <f>IFERROR((AVERAGE(D212:H212)-IFERROR(STDEV(D212:H212),0)),"")</f>
        <v>11.2706154</v>
      </c>
      <c r="K211" s="111">
        <f>IFERROR(AVERAGE(D212:H212)+IFERROR(STDEV(D212:H212),0),"")</f>
        <v>118.1913933</v>
      </c>
      <c r="L211" s="40">
        <f>IF(COUNTA(D212:H212)&gt;2,IF(I211&gt;25,AVERAGEIFS(D212:H212,D212:H212,"&gt;"&amp;J211,D212:H212,"&lt;"&amp;K211),AVERAGE(D212:H212)),MIN(D212,E212))</f>
        <v>33.95</v>
      </c>
      <c r="M211" s="88">
        <v>44780.0</v>
      </c>
      <c r="N211" s="112" t="s">
        <v>275</v>
      </c>
      <c r="O211" s="5"/>
      <c r="P211" s="43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</row>
    <row r="212" ht="12.0" customHeight="1" outlineLevel="1">
      <c r="A212" s="45"/>
      <c r="B212" s="45"/>
      <c r="C212" s="45"/>
      <c r="D212" s="85">
        <f>30</f>
        <v>30</v>
      </c>
      <c r="E212" s="84">
        <f>(59.59+28.48)+680*59.59*1.0975/(0.8*(1314.75+139.61))</f>
        <v>126.293013</v>
      </c>
      <c r="F212" s="85">
        <v>37.9</v>
      </c>
      <c r="G212" s="84"/>
      <c r="H212" s="84"/>
      <c r="I212" s="45"/>
      <c r="J212" s="45"/>
      <c r="K212" s="45"/>
      <c r="L212" s="45"/>
      <c r="M212" s="45"/>
      <c r="N212" s="45"/>
      <c r="O212" s="5"/>
      <c r="P212" s="43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  <c r="AB212" s="44"/>
      <c r="AC212" s="44"/>
    </row>
    <row r="213" ht="12.0" customHeight="1" outlineLevel="1">
      <c r="A213" s="33" t="s">
        <v>327</v>
      </c>
      <c r="B213" s="125" t="s">
        <v>328</v>
      </c>
      <c r="C213" s="35" t="s">
        <v>38</v>
      </c>
      <c r="D213" s="85" t="s">
        <v>92</v>
      </c>
      <c r="E213" s="85" t="s">
        <v>325</v>
      </c>
      <c r="F213" s="85" t="s">
        <v>326</v>
      </c>
      <c r="G213" s="84"/>
      <c r="H213" s="84"/>
      <c r="I213" s="110">
        <f>IFERROR(100*STDEV(D214:H214)/AVERAGE(D214:H214),"")</f>
        <v>98.51713092</v>
      </c>
      <c r="J213" s="111">
        <f>IFERROR((AVERAGE(D214:H214)-IFERROR(STDEV(D214:H214),0)),"")</f>
        <v>6.653453521</v>
      </c>
      <c r="K213" s="111">
        <f>IFERROR(AVERAGE(D214:H214)+IFERROR(STDEV(D214:H214),0),"")</f>
        <v>890.7222626</v>
      </c>
      <c r="L213" s="40">
        <f>IF(COUNTA(D214:H214)&gt;2,IF(I213&gt;25,AVERAGEIFS(D214:H214,D214:H214,"&gt;"&amp;J213,D214:H214,"&lt;"&amp;K213),AVERAGE(D214:H214)),MIN(D214,E214))</f>
        <v>207.0317871</v>
      </c>
      <c r="M213" s="88">
        <v>44780.0</v>
      </c>
      <c r="N213" s="112" t="s">
        <v>275</v>
      </c>
      <c r="O213" s="5"/>
      <c r="P213" s="43"/>
      <c r="Q213" s="44"/>
      <c r="R213" s="44"/>
      <c r="S213" s="44"/>
      <c r="T213" s="44"/>
      <c r="U213" s="44"/>
      <c r="V213" s="44"/>
      <c r="W213" s="44"/>
      <c r="X213" s="44"/>
      <c r="Y213" s="44"/>
      <c r="Z213" s="44"/>
      <c r="AA213" s="44"/>
      <c r="AB213" s="44"/>
      <c r="AC213" s="44"/>
    </row>
    <row r="214" ht="12.0" customHeight="1" outlineLevel="1">
      <c r="A214" s="45"/>
      <c r="B214" s="45"/>
      <c r="C214" s="45"/>
      <c r="D214" s="85">
        <v>64.9</v>
      </c>
      <c r="E214" s="85">
        <v>932.0</v>
      </c>
      <c r="F214" s="84">
        <f>186.12+43.66+680*186.12*1.0975/(0.8*(1314.75+139.61))</f>
        <v>349.1635742</v>
      </c>
      <c r="G214" s="84"/>
      <c r="H214" s="84"/>
      <c r="I214" s="45"/>
      <c r="J214" s="45"/>
      <c r="K214" s="45"/>
      <c r="L214" s="45"/>
      <c r="M214" s="45"/>
      <c r="N214" s="45"/>
      <c r="O214" s="5"/>
      <c r="P214" s="43"/>
      <c r="Q214" s="44"/>
      <c r="R214" s="44"/>
      <c r="S214" s="44"/>
      <c r="T214" s="44"/>
      <c r="U214" s="44"/>
      <c r="V214" s="44"/>
      <c r="W214" s="44"/>
      <c r="X214" s="44"/>
      <c r="Y214" s="44"/>
      <c r="Z214" s="44"/>
      <c r="AA214" s="44"/>
      <c r="AB214" s="44"/>
      <c r="AC214" s="44"/>
    </row>
    <row r="215" ht="12.0" customHeight="1" outlineLevel="1">
      <c r="A215" s="33" t="s">
        <v>329</v>
      </c>
      <c r="B215" s="125" t="s">
        <v>330</v>
      </c>
      <c r="C215" s="35" t="s">
        <v>38</v>
      </c>
      <c r="D215" s="85" t="s">
        <v>331</v>
      </c>
      <c r="E215" s="85" t="s">
        <v>84</v>
      </c>
      <c r="F215" s="85" t="s">
        <v>325</v>
      </c>
      <c r="G215" s="85" t="s">
        <v>326</v>
      </c>
      <c r="H215" s="135"/>
      <c r="I215" s="110">
        <f>IFERROR(100*STDEV(D216:H216)/AVERAGE(D216:H216),"")</f>
        <v>87.62412659</v>
      </c>
      <c r="J215" s="111">
        <f>IFERROR((AVERAGE(D216:H216)-IFERROR(STDEV(D216:H216),0)),"")</f>
        <v>44.35840542</v>
      </c>
      <c r="K215" s="111">
        <f>IFERROR(AVERAGE(D216:H216)+IFERROR(STDEV(D216:H216),0),"")</f>
        <v>672.4945218</v>
      </c>
      <c r="L215" s="40">
        <f>IF(COUNTA(D216:H216)&gt;2,IF(I215&gt;25,AVERAGEIFS(D216:H216,D216:H216,"&gt;"&amp;J215,D216:H216,"&lt;"&amp;K215),AVERAGE(D216:H216)),MIN(D216,E216))</f>
        <v>214.2686182</v>
      </c>
      <c r="M215" s="88">
        <v>44780.0</v>
      </c>
      <c r="N215" s="112" t="s">
        <v>275</v>
      </c>
      <c r="O215" s="5"/>
      <c r="P215" s="43"/>
      <c r="Q215" s="44"/>
      <c r="R215" s="44"/>
      <c r="S215" s="44"/>
      <c r="T215" s="44"/>
      <c r="U215" s="44"/>
      <c r="V215" s="44"/>
      <c r="W215" s="44"/>
      <c r="X215" s="44"/>
      <c r="Y215" s="44"/>
      <c r="Z215" s="44"/>
      <c r="AA215" s="44"/>
      <c r="AB215" s="44"/>
      <c r="AC215" s="44"/>
    </row>
    <row r="216" ht="12.0" customHeight="1" outlineLevel="1">
      <c r="A216" s="45"/>
      <c r="B216" s="45"/>
      <c r="C216" s="45"/>
      <c r="D216" s="85">
        <v>122.46</v>
      </c>
      <c r="E216" s="85">
        <v>129.99</v>
      </c>
      <c r="F216" s="85">
        <v>790.9</v>
      </c>
      <c r="G216" s="84">
        <f>186.94+43.82+25.04+680*(25.06+(186.94*1.0975))/(0.8*(1314.75+139.61))</f>
        <v>390.3558545</v>
      </c>
      <c r="H216" s="135"/>
      <c r="I216" s="45"/>
      <c r="J216" s="45"/>
      <c r="K216" s="45"/>
      <c r="L216" s="45"/>
      <c r="M216" s="45"/>
      <c r="N216" s="45"/>
      <c r="O216" s="5"/>
      <c r="P216" s="43"/>
      <c r="Q216" s="44"/>
      <c r="R216" s="44"/>
      <c r="S216" s="44"/>
      <c r="T216" s="44"/>
      <c r="U216" s="44"/>
      <c r="V216" s="44"/>
      <c r="W216" s="44"/>
      <c r="X216" s="44"/>
      <c r="Y216" s="44"/>
      <c r="Z216" s="44"/>
      <c r="AA216" s="44"/>
      <c r="AB216" s="44"/>
      <c r="AC216" s="44"/>
    </row>
    <row r="217" ht="12.0" customHeight="1" outlineLevel="1">
      <c r="A217" s="120" t="s">
        <v>332</v>
      </c>
      <c r="B217" s="125" t="s">
        <v>333</v>
      </c>
      <c r="C217" s="35"/>
      <c r="D217" s="85" t="s">
        <v>92</v>
      </c>
      <c r="E217" s="85" t="s">
        <v>326</v>
      </c>
      <c r="F217" s="85" t="s">
        <v>334</v>
      </c>
      <c r="G217" s="84"/>
      <c r="H217" s="84"/>
      <c r="I217" s="110">
        <f>IFERROR(100*STDEV(D218:H218)/AVERAGE(D218:H218),"")</f>
        <v>20.31588015</v>
      </c>
      <c r="J217" s="111">
        <f>IFERROR((AVERAGE(D218:H218)-IFERROR(STDEV(D218:H218),0)),"")</f>
        <v>20.74974481</v>
      </c>
      <c r="K217" s="111">
        <f>IFERROR(AVERAGE(D218:H218)+IFERROR(STDEV(D218:H218),0),"")</f>
        <v>31.33025519</v>
      </c>
      <c r="L217" s="40">
        <f>IF(COUNTA(D218:H218)&gt;2,IF(I217&gt;25,AVERAGEIFS(D218:H218,D218:H218,"&gt;"&amp;J217,D218:H218,"&lt;"&amp;K217),AVERAGE(D218:H218)),MIN(D218,E218))</f>
        <v>26.04</v>
      </c>
      <c r="M217" s="88">
        <v>44780.0</v>
      </c>
      <c r="N217" s="112" t="s">
        <v>275</v>
      </c>
      <c r="O217" s="5"/>
      <c r="P217" s="43"/>
      <c r="Q217" s="44"/>
      <c r="R217" s="44"/>
      <c r="S217" s="44"/>
      <c r="T217" s="44"/>
      <c r="U217" s="44"/>
      <c r="V217" s="44"/>
      <c r="W217" s="44"/>
      <c r="X217" s="44"/>
      <c r="Y217" s="44"/>
      <c r="Z217" s="44"/>
      <c r="AA217" s="44"/>
      <c r="AB217" s="44"/>
      <c r="AC217" s="44"/>
    </row>
    <row r="218" ht="12.0" customHeight="1" outlineLevel="1">
      <c r="A218" s="45"/>
      <c r="B218" s="45"/>
      <c r="C218" s="45"/>
      <c r="D218" s="85">
        <v>21.9</v>
      </c>
      <c r="E218" s="85">
        <v>24.22</v>
      </c>
      <c r="F218" s="85">
        <v>32.0</v>
      </c>
      <c r="G218" s="84"/>
      <c r="H218" s="84"/>
      <c r="I218" s="45"/>
      <c r="J218" s="45"/>
      <c r="K218" s="45"/>
      <c r="L218" s="45"/>
      <c r="M218" s="45"/>
      <c r="N218" s="45"/>
      <c r="O218" s="5"/>
      <c r="P218" s="43"/>
      <c r="Q218" s="44"/>
      <c r="R218" s="44"/>
      <c r="S218" s="44"/>
      <c r="T218" s="44"/>
      <c r="U218" s="44"/>
      <c r="V218" s="44"/>
      <c r="W218" s="44"/>
      <c r="X218" s="44"/>
      <c r="Y218" s="44"/>
      <c r="Z218" s="44"/>
      <c r="AA218" s="44"/>
      <c r="AB218" s="44"/>
      <c r="AC218" s="44"/>
    </row>
    <row r="219" ht="12.0" customHeight="1" outlineLevel="1">
      <c r="A219" s="123"/>
      <c r="B219" s="93"/>
      <c r="C219" s="94"/>
      <c r="D219" s="48"/>
      <c r="E219" s="48"/>
      <c r="F219" s="48"/>
      <c r="G219" s="48"/>
      <c r="H219" s="49"/>
      <c r="I219" s="50"/>
      <c r="J219" s="50"/>
      <c r="K219" s="50"/>
      <c r="L219" s="50"/>
      <c r="M219" s="124"/>
      <c r="N219" s="52"/>
      <c r="O219" s="5"/>
      <c r="P219" s="43"/>
      <c r="Q219" s="44"/>
      <c r="R219" s="44"/>
      <c r="S219" s="44"/>
      <c r="T219" s="44"/>
      <c r="U219" s="44"/>
      <c r="V219" s="44"/>
      <c r="W219" s="44"/>
      <c r="X219" s="44"/>
      <c r="Y219" s="44"/>
      <c r="Z219" s="44"/>
      <c r="AA219" s="44"/>
      <c r="AB219" s="44"/>
      <c r="AC219" s="44"/>
    </row>
    <row r="220" ht="12.0" customHeight="1" outlineLevel="1">
      <c r="A220" s="14" t="s">
        <v>335</v>
      </c>
      <c r="B220" s="70" t="s">
        <v>336</v>
      </c>
      <c r="C220" s="96"/>
      <c r="D220" s="97"/>
      <c r="E220" s="97"/>
      <c r="F220" s="97"/>
      <c r="G220" s="97"/>
      <c r="H220" s="70"/>
      <c r="I220" s="64"/>
      <c r="J220" s="64"/>
      <c r="K220" s="64"/>
      <c r="L220" s="64"/>
      <c r="M220" s="98"/>
      <c r="N220" s="70"/>
      <c r="O220" s="5"/>
      <c r="P220" s="43"/>
    </row>
    <row r="221" ht="12.0" customHeight="1" outlineLevel="1">
      <c r="A221" s="14"/>
      <c r="B221" s="70"/>
      <c r="C221" s="96"/>
      <c r="D221" s="97"/>
      <c r="E221" s="97"/>
      <c r="F221" s="97"/>
      <c r="G221" s="97"/>
      <c r="H221" s="70"/>
      <c r="I221" s="64"/>
      <c r="J221" s="64"/>
      <c r="K221" s="64"/>
      <c r="L221" s="64"/>
      <c r="M221" s="98"/>
      <c r="N221" s="70"/>
      <c r="O221" s="5"/>
      <c r="P221" s="43"/>
    </row>
    <row r="222" ht="12.0" customHeight="1" outlineLevel="1">
      <c r="A222" s="14" t="s">
        <v>337</v>
      </c>
      <c r="B222" s="70" t="s">
        <v>338</v>
      </c>
      <c r="C222" s="96"/>
      <c r="D222" s="97"/>
      <c r="E222" s="97"/>
      <c r="F222" s="97"/>
      <c r="G222" s="97"/>
      <c r="H222" s="70"/>
      <c r="I222" s="64"/>
      <c r="J222" s="64"/>
      <c r="K222" s="64"/>
      <c r="L222" s="64"/>
      <c r="M222" s="98"/>
      <c r="N222" s="70"/>
      <c r="O222" s="5"/>
      <c r="P222" s="43"/>
    </row>
    <row r="223" ht="12.0" customHeight="1" outlineLevel="1">
      <c r="A223" s="14"/>
      <c r="B223" s="70"/>
      <c r="C223" s="96"/>
      <c r="D223" s="136"/>
      <c r="E223" s="97"/>
      <c r="F223" s="97"/>
      <c r="G223" s="97"/>
      <c r="H223" s="70"/>
      <c r="I223" s="64"/>
      <c r="J223" s="64"/>
      <c r="K223" s="64"/>
      <c r="L223" s="64"/>
      <c r="M223" s="98"/>
      <c r="N223" s="70"/>
      <c r="O223" s="5"/>
      <c r="P223" s="43"/>
    </row>
    <row r="224" ht="12.0" customHeight="1" outlineLevel="1">
      <c r="A224" s="14" t="s">
        <v>339</v>
      </c>
      <c r="B224" s="70" t="s">
        <v>340</v>
      </c>
      <c r="C224" s="96"/>
      <c r="D224" s="97"/>
      <c r="E224" s="97"/>
      <c r="F224" s="97"/>
      <c r="G224" s="97"/>
      <c r="H224" s="70"/>
      <c r="I224" s="64"/>
      <c r="J224" s="64"/>
      <c r="K224" s="64"/>
      <c r="L224" s="64"/>
      <c r="M224" s="98"/>
      <c r="N224" s="70"/>
      <c r="O224" s="5"/>
      <c r="P224" s="43"/>
    </row>
    <row r="225" ht="12.0" customHeight="1" outlineLevel="1">
      <c r="A225" s="76"/>
      <c r="B225" s="73"/>
      <c r="C225" s="71"/>
      <c r="D225" s="72"/>
      <c r="E225" s="72"/>
      <c r="F225" s="72"/>
      <c r="G225" s="72"/>
      <c r="H225" s="73"/>
      <c r="I225" s="74"/>
      <c r="J225" s="74"/>
      <c r="K225" s="74"/>
      <c r="L225" s="74"/>
      <c r="M225" s="75"/>
      <c r="N225" s="73"/>
      <c r="O225" s="5"/>
      <c r="P225" s="43"/>
    </row>
    <row r="226" ht="12.0" customHeight="1">
      <c r="A226" s="108" t="s">
        <v>341</v>
      </c>
      <c r="B226" s="30" t="s">
        <v>342</v>
      </c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7"/>
      <c r="O226" s="5"/>
      <c r="P226" s="43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</row>
    <row r="227" ht="12.0" customHeight="1" outlineLevel="1">
      <c r="A227" s="14" t="s">
        <v>343</v>
      </c>
      <c r="B227" s="70" t="s">
        <v>344</v>
      </c>
      <c r="C227" s="96"/>
      <c r="D227" s="97"/>
      <c r="E227" s="97"/>
      <c r="F227" s="97"/>
      <c r="G227" s="97"/>
      <c r="H227" s="70"/>
      <c r="I227" s="64"/>
      <c r="J227" s="64"/>
      <c r="K227" s="64"/>
      <c r="L227" s="64"/>
      <c r="M227" s="98"/>
      <c r="N227" s="70"/>
      <c r="O227" s="5"/>
      <c r="P227" s="43"/>
    </row>
    <row r="228" ht="12.0" customHeight="1" outlineLevel="1">
      <c r="A228" s="76"/>
      <c r="B228" s="60"/>
      <c r="C228" s="137"/>
      <c r="D228" s="48"/>
      <c r="E228" s="48"/>
      <c r="F228" s="48"/>
      <c r="G228" s="48"/>
      <c r="H228" s="49"/>
      <c r="I228" s="50"/>
      <c r="J228" s="50"/>
      <c r="K228" s="50"/>
      <c r="L228" s="50"/>
      <c r="M228" s="51"/>
      <c r="N228" s="52"/>
      <c r="O228" s="5"/>
      <c r="P228" s="43"/>
    </row>
    <row r="229" ht="12.0" customHeight="1" outlineLevel="1">
      <c r="A229" s="33" t="s">
        <v>345</v>
      </c>
      <c r="B229" s="82" t="s">
        <v>346</v>
      </c>
      <c r="C229" s="35" t="s">
        <v>38</v>
      </c>
      <c r="D229" s="85" t="s">
        <v>347</v>
      </c>
      <c r="E229" s="85" t="s">
        <v>348</v>
      </c>
      <c r="F229" s="85" t="s">
        <v>349</v>
      </c>
      <c r="G229" s="85"/>
      <c r="H229" s="85"/>
      <c r="I229" s="110">
        <f>IFERROR(100*STDEV(D230:H230)/AVERAGE(D230:H230),"")</f>
        <v>63.66692145</v>
      </c>
      <c r="J229" s="111">
        <f>IFERROR((AVERAGE(D230:H230)-IFERROR(STDEV(D230:H230),0)),"")</f>
        <v>10.46998213</v>
      </c>
      <c r="K229" s="111">
        <f>IFERROR(AVERAGE(D230:H230)+IFERROR(STDEV(D230:H230),0),"")</f>
        <v>47.1633512</v>
      </c>
      <c r="L229" s="40">
        <f>IF(COUNTA(D230:H230)&gt;2,IF(I229&gt;25,AVERAGEIFS(D230:H230,D230:H230,"&gt;"&amp;J229,D230:H230,"&lt;"&amp;K229),AVERAGE(D230:H230)),MIN(D230,E230))</f>
        <v>18.225</v>
      </c>
      <c r="M229" s="126">
        <v>44594.0</v>
      </c>
      <c r="N229" s="112" t="s">
        <v>270</v>
      </c>
      <c r="O229" s="121"/>
      <c r="P229" s="114"/>
      <c r="Q229" s="115"/>
      <c r="R229" s="115"/>
      <c r="S229" s="115"/>
      <c r="T229" s="115"/>
      <c r="U229" s="115"/>
      <c r="V229" s="115"/>
      <c r="W229" s="115"/>
      <c r="X229" s="115"/>
      <c r="Y229" s="115"/>
      <c r="Z229" s="115"/>
      <c r="AA229" s="115"/>
      <c r="AB229" s="115"/>
      <c r="AC229" s="115"/>
    </row>
    <row r="230" ht="12.0" customHeight="1" outlineLevel="1">
      <c r="A230" s="45"/>
      <c r="B230" s="45"/>
      <c r="C230" s="45"/>
      <c r="D230" s="85">
        <v>18.45</v>
      </c>
      <c r="E230" s="85">
        <v>50.0</v>
      </c>
      <c r="F230" s="85">
        <v>18.0</v>
      </c>
      <c r="G230" s="85"/>
      <c r="H230" s="85"/>
      <c r="I230" s="45"/>
      <c r="J230" s="45"/>
      <c r="K230" s="45"/>
      <c r="L230" s="45"/>
      <c r="M230" s="45"/>
      <c r="N230" s="45"/>
      <c r="O230" s="121"/>
      <c r="P230" s="114"/>
      <c r="Q230" s="115"/>
      <c r="R230" s="115"/>
      <c r="S230" s="115"/>
      <c r="T230" s="115"/>
      <c r="U230" s="115"/>
      <c r="V230" s="115"/>
      <c r="W230" s="115"/>
      <c r="X230" s="115"/>
      <c r="Y230" s="115"/>
      <c r="Z230" s="115"/>
      <c r="AA230" s="115"/>
      <c r="AB230" s="115"/>
      <c r="AC230" s="115"/>
    </row>
    <row r="231" ht="12.0" customHeight="1" outlineLevel="1">
      <c r="A231" s="33" t="s">
        <v>350</v>
      </c>
      <c r="B231" s="82" t="s">
        <v>351</v>
      </c>
      <c r="C231" s="35" t="s">
        <v>38</v>
      </c>
      <c r="D231" s="85" t="s">
        <v>352</v>
      </c>
      <c r="E231" s="85" t="s">
        <v>353</v>
      </c>
      <c r="F231" s="85" t="s">
        <v>354</v>
      </c>
      <c r="G231" s="85" t="s">
        <v>355</v>
      </c>
      <c r="H231" s="85" t="s">
        <v>356</v>
      </c>
      <c r="I231" s="110">
        <f>IFERROR(100*STDEV(D232:H232)/AVERAGE(D232:H232),"")</f>
        <v>59.53938603</v>
      </c>
      <c r="J231" s="111">
        <f>IFERROR((AVERAGE(D232:H232)-IFERROR(STDEV(D232:H232),0)),"")</f>
        <v>22.89099696</v>
      </c>
      <c r="K231" s="111">
        <f>IFERROR(AVERAGE(D232:H232)+IFERROR(STDEV(D232:H232),0),"")</f>
        <v>90.26100304</v>
      </c>
      <c r="L231" s="40">
        <f>IF(COUNTA(D232:H232)&gt;2,IF(I231&gt;25,AVERAGEIFS(D232:H232,D232:H232,"&gt;"&amp;J231,D232:H232,"&lt;"&amp;K231),AVERAGE(D232:H232)),MIN(D232,E232))</f>
        <v>41.8975</v>
      </c>
      <c r="M231" s="126">
        <v>44593.0</v>
      </c>
      <c r="N231" s="112" t="s">
        <v>270</v>
      </c>
      <c r="O231" s="121"/>
      <c r="P231" s="114"/>
      <c r="Q231" s="115"/>
      <c r="R231" s="115"/>
      <c r="S231" s="115"/>
      <c r="T231" s="115"/>
      <c r="U231" s="115"/>
      <c r="V231" s="115"/>
      <c r="W231" s="115"/>
      <c r="X231" s="115"/>
      <c r="Y231" s="115"/>
      <c r="Z231" s="115"/>
      <c r="AA231" s="115"/>
      <c r="AB231" s="115"/>
      <c r="AC231" s="115"/>
    </row>
    <row r="232" ht="12.0" customHeight="1" outlineLevel="1">
      <c r="A232" s="45"/>
      <c r="B232" s="45"/>
      <c r="C232" s="45"/>
      <c r="D232" s="85">
        <v>49.8</v>
      </c>
      <c r="E232" s="85">
        <v>47.13</v>
      </c>
      <c r="F232" s="85">
        <v>115.29</v>
      </c>
      <c r="G232" s="85">
        <v>40.5</v>
      </c>
      <c r="H232" s="85">
        <v>30.16</v>
      </c>
      <c r="I232" s="45"/>
      <c r="J232" s="45"/>
      <c r="K232" s="45"/>
      <c r="L232" s="45"/>
      <c r="M232" s="45"/>
      <c r="N232" s="45"/>
      <c r="O232" s="121"/>
      <c r="P232" s="114"/>
      <c r="Q232" s="115"/>
      <c r="R232" s="115"/>
      <c r="S232" s="115"/>
      <c r="T232" s="115"/>
      <c r="U232" s="115"/>
      <c r="V232" s="115"/>
      <c r="W232" s="115"/>
      <c r="X232" s="115"/>
      <c r="Y232" s="115"/>
      <c r="Z232" s="115"/>
      <c r="AA232" s="115"/>
      <c r="AB232" s="115"/>
      <c r="AC232" s="115"/>
    </row>
    <row r="233" ht="12.0" customHeight="1" outlineLevel="1">
      <c r="A233" s="33" t="s">
        <v>357</v>
      </c>
      <c r="B233" s="82" t="s">
        <v>358</v>
      </c>
      <c r="C233" s="35" t="s">
        <v>38</v>
      </c>
      <c r="D233" s="85" t="s">
        <v>353</v>
      </c>
      <c r="E233" s="85" t="s">
        <v>354</v>
      </c>
      <c r="F233" s="85" t="s">
        <v>355</v>
      </c>
      <c r="G233" s="85" t="s">
        <v>359</v>
      </c>
      <c r="H233" s="85"/>
      <c r="I233" s="110">
        <f>IFERROR(100*STDEV(D234:H234)/AVERAGE(D234:H234),"")</f>
        <v>29.08430689</v>
      </c>
      <c r="J233" s="111">
        <f>IFERROR((AVERAGE(D234:H234)-IFERROR(STDEV(D234:H234),0)),"")</f>
        <v>412.7949309</v>
      </c>
      <c r="K233" s="111">
        <f>IFERROR(AVERAGE(D234:H234)+IFERROR(STDEV(D234:H234),0),"")</f>
        <v>751.3900691</v>
      </c>
      <c r="L233" s="40">
        <f>IF(COUNTA(D234:H234)&gt;2,IF(I233&gt;25,AVERAGEIFS(D234:H234,D234:H234,"&gt;"&amp;J233,D234:H234,"&lt;"&amp;K233),AVERAGE(D234:H234)),MIN(D234,E234))</f>
        <v>666.1233333</v>
      </c>
      <c r="M233" s="126">
        <v>44593.0</v>
      </c>
      <c r="N233" s="112" t="s">
        <v>270</v>
      </c>
      <c r="O233" s="121"/>
      <c r="P233" s="114"/>
      <c r="Q233" s="115"/>
      <c r="R233" s="115"/>
      <c r="S233" s="115"/>
      <c r="T233" s="115"/>
      <c r="U233" s="115"/>
      <c r="V233" s="115"/>
      <c r="W233" s="115"/>
      <c r="X233" s="115"/>
      <c r="Y233" s="115"/>
      <c r="Z233" s="115"/>
      <c r="AA233" s="115"/>
      <c r="AB233" s="115"/>
      <c r="AC233" s="115"/>
    </row>
    <row r="234" ht="12.0" customHeight="1" outlineLevel="1">
      <c r="A234" s="45"/>
      <c r="B234" s="45"/>
      <c r="C234" s="45"/>
      <c r="D234" s="85">
        <v>651.55</v>
      </c>
      <c r="E234" s="85">
        <v>651.82</v>
      </c>
      <c r="F234" s="85">
        <v>695.0</v>
      </c>
      <c r="G234" s="85">
        <v>330.0</v>
      </c>
      <c r="H234" s="85"/>
      <c r="I234" s="45"/>
      <c r="J234" s="45"/>
      <c r="K234" s="45"/>
      <c r="L234" s="45"/>
      <c r="M234" s="45"/>
      <c r="N234" s="45"/>
      <c r="O234" s="121"/>
      <c r="P234" s="114"/>
      <c r="Q234" s="115"/>
      <c r="R234" s="115"/>
      <c r="S234" s="115"/>
      <c r="T234" s="115"/>
      <c r="U234" s="115"/>
      <c r="V234" s="115"/>
      <c r="W234" s="115"/>
      <c r="X234" s="115"/>
      <c r="Y234" s="115"/>
      <c r="Z234" s="115"/>
      <c r="AA234" s="115"/>
      <c r="AB234" s="115"/>
      <c r="AC234" s="115"/>
    </row>
    <row r="235" ht="12.0" customHeight="1" outlineLevel="1">
      <c r="A235" s="33" t="s">
        <v>360</v>
      </c>
      <c r="B235" s="82" t="s">
        <v>361</v>
      </c>
      <c r="C235" s="35" t="s">
        <v>38</v>
      </c>
      <c r="D235" s="85" t="s">
        <v>362</v>
      </c>
      <c r="E235" s="85" t="s">
        <v>356</v>
      </c>
      <c r="F235" s="85"/>
      <c r="G235" s="85"/>
      <c r="H235" s="85"/>
      <c r="I235" s="110">
        <f>IFERROR(100*STDEV(D236:H236)/AVERAGE(D236:H236),"")</f>
        <v>42.58263553</v>
      </c>
      <c r="J235" s="111">
        <f>IFERROR((AVERAGE(D236:H236)-IFERROR(STDEV(D236:H236),0)),"")</f>
        <v>4914.283755</v>
      </c>
      <c r="K235" s="111">
        <f>IFERROR(AVERAGE(D236:H236)+IFERROR(STDEV(D236:H236),0),"")</f>
        <v>12203.47775</v>
      </c>
      <c r="L235" s="40">
        <f>IF(COUNTA(D236:H236)&gt;2,IF(I235&gt;25,AVERAGEIFS(D236:H236,D236:H236,"&gt;"&amp;J235,D236:H236,"&lt;"&amp;K235),AVERAGE(D236:H236)),MIN(D236,E236))</f>
        <v>5981.7615</v>
      </c>
      <c r="M235" s="126">
        <v>44593.0</v>
      </c>
      <c r="N235" s="112" t="s">
        <v>270</v>
      </c>
      <c r="O235" s="121"/>
      <c r="P235" s="114"/>
      <c r="Q235" s="115"/>
      <c r="R235" s="115"/>
      <c r="S235" s="115"/>
      <c r="T235" s="115"/>
      <c r="U235" s="115"/>
      <c r="V235" s="115"/>
      <c r="W235" s="115"/>
      <c r="X235" s="115"/>
      <c r="Y235" s="115"/>
      <c r="Z235" s="115"/>
      <c r="AA235" s="115"/>
      <c r="AB235" s="115"/>
      <c r="AC235" s="115"/>
    </row>
    <row r="236" ht="12.0" customHeight="1" outlineLevel="1">
      <c r="A236" s="45"/>
      <c r="B236" s="45"/>
      <c r="C236" s="45"/>
      <c r="D236" s="85">
        <f>1185*5.0479</f>
        <v>5981.7615</v>
      </c>
      <c r="E236" s="85">
        <v>11136.0</v>
      </c>
      <c r="F236" s="85"/>
      <c r="G236" s="85"/>
      <c r="H236" s="85"/>
      <c r="I236" s="45"/>
      <c r="J236" s="45"/>
      <c r="K236" s="45"/>
      <c r="L236" s="45"/>
      <c r="M236" s="45"/>
      <c r="N236" s="45"/>
      <c r="O236" s="121"/>
      <c r="P236" s="114"/>
      <c r="Q236" s="115"/>
      <c r="R236" s="115"/>
      <c r="S236" s="115"/>
      <c r="T236" s="115"/>
      <c r="U236" s="115"/>
      <c r="V236" s="115"/>
      <c r="W236" s="115"/>
      <c r="X236" s="115"/>
      <c r="Y236" s="115"/>
      <c r="Z236" s="115"/>
      <c r="AA236" s="115"/>
      <c r="AB236" s="115"/>
      <c r="AC236" s="115"/>
    </row>
    <row r="237" ht="12.0" customHeight="1" outlineLevel="1">
      <c r="A237" s="33" t="s">
        <v>363</v>
      </c>
      <c r="B237" s="82" t="s">
        <v>364</v>
      </c>
      <c r="C237" s="35" t="s">
        <v>38</v>
      </c>
      <c r="D237" s="85" t="s">
        <v>352</v>
      </c>
      <c r="E237" s="85" t="s">
        <v>353</v>
      </c>
      <c r="F237" s="85" t="s">
        <v>354</v>
      </c>
      <c r="G237" s="85" t="s">
        <v>356</v>
      </c>
      <c r="H237" s="85" t="s">
        <v>365</v>
      </c>
      <c r="I237" s="110">
        <f>IFERROR(100*STDEV(D238:H238)/AVERAGE(D238:H238),"")</f>
        <v>37.27576059</v>
      </c>
      <c r="J237" s="111">
        <f>IFERROR((AVERAGE(D238:H238)-IFERROR(STDEV(D238:H238),0)),"")</f>
        <v>378.3952646</v>
      </c>
      <c r="K237" s="111">
        <f>IFERROR(AVERAGE(D238:H238)+IFERROR(STDEV(D238:H238),0),"")</f>
        <v>828.1407354</v>
      </c>
      <c r="L237" s="40">
        <f>IF(COUNTA(D238:H238)&gt;2,IF(I237&gt;25,AVERAGEIFS(D238:H238,D238:H238,"&gt;"&amp;J237,D238:H238,"&lt;"&amp;K237),AVERAGE(D238:H238)),MIN(D238,E238))</f>
        <v>515.275</v>
      </c>
      <c r="M237" s="126">
        <v>44593.0</v>
      </c>
      <c r="N237" s="112" t="s">
        <v>270</v>
      </c>
      <c r="O237" s="121"/>
      <c r="P237" s="114"/>
      <c r="Q237" s="115"/>
      <c r="R237" s="115"/>
      <c r="S237" s="115"/>
      <c r="T237" s="115"/>
      <c r="U237" s="115"/>
      <c r="V237" s="115"/>
      <c r="W237" s="115"/>
      <c r="X237" s="115"/>
      <c r="Y237" s="115"/>
      <c r="Z237" s="115"/>
      <c r="AA237" s="115"/>
      <c r="AB237" s="115"/>
      <c r="AC237" s="115"/>
    </row>
    <row r="238" ht="12.0" customHeight="1" outlineLevel="1">
      <c r="A238" s="45"/>
      <c r="B238" s="45"/>
      <c r="C238" s="45"/>
      <c r="D238" s="85">
        <v>418.0</v>
      </c>
      <c r="E238" s="85">
        <v>473.3</v>
      </c>
      <c r="F238" s="85">
        <v>469.8</v>
      </c>
      <c r="G238" s="85">
        <v>955.24</v>
      </c>
      <c r="H238" s="85">
        <v>700.0</v>
      </c>
      <c r="I238" s="45"/>
      <c r="J238" s="45"/>
      <c r="K238" s="45"/>
      <c r="L238" s="45"/>
      <c r="M238" s="45"/>
      <c r="N238" s="45"/>
      <c r="O238" s="121"/>
      <c r="P238" s="114"/>
      <c r="Q238" s="115"/>
      <c r="R238" s="115"/>
      <c r="S238" s="115"/>
      <c r="T238" s="115"/>
      <c r="U238" s="115"/>
      <c r="V238" s="115"/>
      <c r="W238" s="115"/>
      <c r="X238" s="115"/>
      <c r="Y238" s="115"/>
      <c r="Z238" s="115"/>
      <c r="AA238" s="115"/>
      <c r="AB238" s="115"/>
      <c r="AC238" s="115"/>
    </row>
    <row r="239" ht="12.0" customHeight="1" outlineLevel="1">
      <c r="A239" s="33" t="s">
        <v>366</v>
      </c>
      <c r="B239" s="82" t="s">
        <v>367</v>
      </c>
      <c r="C239" s="35" t="s">
        <v>38</v>
      </c>
      <c r="D239" s="85" t="s">
        <v>368</v>
      </c>
      <c r="E239" s="85" t="s">
        <v>369</v>
      </c>
      <c r="F239" s="85" t="s">
        <v>353</v>
      </c>
      <c r="G239" s="85" t="s">
        <v>352</v>
      </c>
      <c r="H239" s="85"/>
      <c r="I239" s="110">
        <f>IFERROR(100*STDEV(D240:H240)/AVERAGE(D240:H240),"")</f>
        <v>39.01696445</v>
      </c>
      <c r="J239" s="111">
        <f>IFERROR((AVERAGE(D240:H240)-IFERROR(STDEV(D240:H240),0)),"")</f>
        <v>140.4805207</v>
      </c>
      <c r="K239" s="111">
        <f>IFERROR(AVERAGE(D240:H240)+IFERROR(STDEV(D240:H240),0),"")</f>
        <v>320.2394793</v>
      </c>
      <c r="L239" s="40">
        <f>IF(COUNTA(D240:H240)&gt;2,IF(I239&gt;25,AVERAGEIFS(D240:H240,D240:H240,"&gt;"&amp;J239,D240:H240,"&lt;"&amp;K239),AVERAGE(D240:H240)),MIN(D240,E240))</f>
        <v>186.8466667</v>
      </c>
      <c r="M239" s="126">
        <v>44770.0</v>
      </c>
      <c r="N239" s="112" t="s">
        <v>275</v>
      </c>
      <c r="O239" s="121"/>
      <c r="P239" s="114"/>
      <c r="Q239" s="115"/>
      <c r="R239" s="115"/>
      <c r="S239" s="115"/>
      <c r="T239" s="115"/>
      <c r="U239" s="115"/>
      <c r="V239" s="115"/>
      <c r="W239" s="115"/>
      <c r="X239" s="115"/>
      <c r="Y239" s="115"/>
      <c r="Z239" s="115"/>
      <c r="AA239" s="115"/>
      <c r="AB239" s="115"/>
      <c r="AC239" s="115"/>
    </row>
    <row r="240" ht="12.0" customHeight="1" outlineLevel="1">
      <c r="A240" s="45"/>
      <c r="B240" s="45"/>
      <c r="C240" s="45"/>
      <c r="D240" s="85">
        <v>218.42</v>
      </c>
      <c r="E240" s="85">
        <v>360.9</v>
      </c>
      <c r="F240" s="85">
        <v>174.12</v>
      </c>
      <c r="G240" s="85">
        <v>168.0</v>
      </c>
      <c r="H240" s="85"/>
      <c r="I240" s="45"/>
      <c r="J240" s="45"/>
      <c r="K240" s="45"/>
      <c r="L240" s="45"/>
      <c r="M240" s="45"/>
      <c r="N240" s="45"/>
      <c r="O240" s="121"/>
      <c r="P240" s="114"/>
      <c r="Q240" s="115"/>
      <c r="R240" s="115"/>
      <c r="S240" s="115"/>
      <c r="T240" s="115"/>
      <c r="U240" s="115"/>
      <c r="V240" s="115"/>
      <c r="W240" s="115"/>
      <c r="X240" s="115"/>
      <c r="Y240" s="115"/>
      <c r="Z240" s="115"/>
      <c r="AA240" s="115"/>
      <c r="AB240" s="115"/>
      <c r="AC240" s="115"/>
    </row>
    <row r="241" ht="12.0" customHeight="1" outlineLevel="1">
      <c r="A241" s="33" t="s">
        <v>370</v>
      </c>
      <c r="B241" s="82" t="s">
        <v>371</v>
      </c>
      <c r="C241" s="35" t="s">
        <v>38</v>
      </c>
      <c r="D241" s="85" t="s">
        <v>368</v>
      </c>
      <c r="E241" s="85" t="s">
        <v>369</v>
      </c>
      <c r="F241" s="85" t="s">
        <v>353</v>
      </c>
      <c r="G241" s="84"/>
      <c r="H241" s="84"/>
      <c r="I241" s="110">
        <f>IFERROR(100*STDEV(D242:H242)/AVERAGE(D242:H242),"")</f>
        <v>33.68983391</v>
      </c>
      <c r="J241" s="111">
        <f>IFERROR((AVERAGE(D242:H242)-IFERROR(STDEV(D242:H242),0)),"")</f>
        <v>177.4084287</v>
      </c>
      <c r="K241" s="111">
        <f>IFERROR(AVERAGE(D242:H242)+IFERROR(STDEV(D242:H242),0),"")</f>
        <v>357.678238</v>
      </c>
      <c r="L241" s="40">
        <f>IF(COUNTA(D242:H242)&gt;2,IF(I241&gt;25,AVERAGEIFS(D242:H242,D242:H242,"&gt;"&amp;J241,D242:H242,"&lt;"&amp;K241),AVERAGE(D242:H242)),MIN(D242,E242))</f>
        <v>318.805</v>
      </c>
      <c r="M241" s="126">
        <v>44770.0</v>
      </c>
      <c r="N241" s="112" t="s">
        <v>275</v>
      </c>
      <c r="O241" s="121"/>
      <c r="P241" s="114"/>
      <c r="Q241" s="115"/>
      <c r="R241" s="115"/>
      <c r="S241" s="115"/>
      <c r="T241" s="115"/>
      <c r="U241" s="115"/>
      <c r="V241" s="115"/>
      <c r="W241" s="115"/>
      <c r="X241" s="115"/>
      <c r="Y241" s="115"/>
      <c r="Z241" s="115"/>
      <c r="AA241" s="115"/>
      <c r="AB241" s="115"/>
      <c r="AC241" s="115"/>
    </row>
    <row r="242" ht="12.0" customHeight="1" outlineLevel="1">
      <c r="A242" s="45"/>
      <c r="B242" s="45"/>
      <c r="C242" s="45"/>
      <c r="D242" s="85">
        <v>334.33</v>
      </c>
      <c r="E242" s="85">
        <v>165.02</v>
      </c>
      <c r="F242" s="85">
        <v>303.28</v>
      </c>
      <c r="G242" s="84"/>
      <c r="H242" s="84"/>
      <c r="I242" s="45"/>
      <c r="J242" s="45"/>
      <c r="K242" s="45"/>
      <c r="L242" s="45"/>
      <c r="M242" s="45"/>
      <c r="N242" s="45"/>
      <c r="O242" s="121"/>
      <c r="P242" s="114"/>
      <c r="Q242" s="115"/>
      <c r="R242" s="115"/>
      <c r="S242" s="115"/>
      <c r="T242" s="115"/>
      <c r="U242" s="115"/>
      <c r="V242" s="115"/>
      <c r="W242" s="115"/>
      <c r="X242" s="115"/>
      <c r="Y242" s="115"/>
      <c r="Z242" s="115"/>
      <c r="AA242" s="115"/>
      <c r="AB242" s="115"/>
      <c r="AC242" s="115"/>
    </row>
    <row r="243" ht="12.0" customHeight="1" outlineLevel="1">
      <c r="A243" s="33" t="s">
        <v>372</v>
      </c>
      <c r="B243" s="82" t="s">
        <v>373</v>
      </c>
      <c r="C243" s="35" t="s">
        <v>38</v>
      </c>
      <c r="D243" s="85" t="s">
        <v>368</v>
      </c>
      <c r="E243" s="85" t="s">
        <v>369</v>
      </c>
      <c r="F243" s="85"/>
      <c r="G243" s="85" t="s">
        <v>352</v>
      </c>
      <c r="H243" s="84"/>
      <c r="I243" s="110">
        <f>IFERROR(100*STDEV(D244:H244)/AVERAGE(D244:H244),"")</f>
        <v>135.4681498</v>
      </c>
      <c r="J243" s="111">
        <f>IFERROR((AVERAGE(D244:H244)-IFERROR(STDEV(D244:H244),0)),"")</f>
        <v>-11.35217249</v>
      </c>
      <c r="K243" s="111">
        <f>IFERROR(AVERAGE(D244:H244)+IFERROR(STDEV(D244:H244),0),"")</f>
        <v>75.36550583</v>
      </c>
      <c r="L243" s="40">
        <f>IF(COUNTA(D244:H244)&gt;2,IF(I243&gt;25,AVERAGEIFS(D244:H244,D244:H244,"&gt;"&amp;J243,D244:H244,"&lt;"&amp;K243),AVERAGE(D244:H244)),MIN(D244,E244))</f>
        <v>7.04</v>
      </c>
      <c r="M243" s="126">
        <v>44770.0</v>
      </c>
      <c r="N243" s="112" t="s">
        <v>275</v>
      </c>
      <c r="O243" s="121"/>
      <c r="P243" s="114"/>
      <c r="Q243" s="115"/>
      <c r="R243" s="115"/>
      <c r="S243" s="115"/>
      <c r="T243" s="115"/>
      <c r="U243" s="115"/>
      <c r="V243" s="115"/>
      <c r="W243" s="115"/>
      <c r="X243" s="115"/>
      <c r="Y243" s="115"/>
      <c r="Z243" s="115"/>
      <c r="AA243" s="115"/>
      <c r="AB243" s="115"/>
      <c r="AC243" s="115"/>
    </row>
    <row r="244" ht="12.0" customHeight="1" outlineLevel="1">
      <c r="A244" s="45"/>
      <c r="B244" s="45"/>
      <c r="C244" s="45"/>
      <c r="D244" s="84">
        <f>8.95+1.25</f>
        <v>10.2</v>
      </c>
      <c r="E244" s="85">
        <v>81.94</v>
      </c>
      <c r="F244" s="85"/>
      <c r="G244" s="85">
        <v>3.88</v>
      </c>
      <c r="H244" s="84"/>
      <c r="I244" s="45"/>
      <c r="J244" s="45"/>
      <c r="K244" s="45"/>
      <c r="L244" s="45"/>
      <c r="M244" s="45"/>
      <c r="N244" s="45"/>
      <c r="O244" s="121"/>
      <c r="P244" s="114"/>
      <c r="Q244" s="115"/>
      <c r="R244" s="115"/>
      <c r="S244" s="115"/>
      <c r="T244" s="115"/>
      <c r="U244" s="115"/>
      <c r="V244" s="115"/>
      <c r="W244" s="115"/>
      <c r="X244" s="115"/>
      <c r="Y244" s="115"/>
      <c r="Z244" s="115"/>
      <c r="AA244" s="115"/>
      <c r="AB244" s="115"/>
      <c r="AC244" s="115"/>
    </row>
    <row r="245" ht="12.0" customHeight="1" outlineLevel="1">
      <c r="A245" s="33" t="s">
        <v>374</v>
      </c>
      <c r="B245" s="82" t="s">
        <v>375</v>
      </c>
      <c r="C245" s="35" t="s">
        <v>38</v>
      </c>
      <c r="D245" s="85" t="s">
        <v>368</v>
      </c>
      <c r="E245" s="85" t="s">
        <v>369</v>
      </c>
      <c r="F245" s="85" t="s">
        <v>353</v>
      </c>
      <c r="G245" s="84"/>
      <c r="H245" s="84"/>
      <c r="I245" s="110">
        <f>IFERROR(100*STDEV(D246:H246)/AVERAGE(D246:H246),"")</f>
        <v>32.74004006</v>
      </c>
      <c r="J245" s="111">
        <f>IFERROR((AVERAGE(D246:H246)-IFERROR(STDEV(D246:H246),0)),"")</f>
        <v>53.2250483</v>
      </c>
      <c r="K245" s="111">
        <f>IFERROR(AVERAGE(D246:H246)+IFERROR(STDEV(D246:H246),0),"")</f>
        <v>105.0416184</v>
      </c>
      <c r="L245" s="40">
        <f>IF(COUNTA(D246:H246)&gt;2,IF(I245&gt;25,AVERAGEIFS(D246:H246,D246:H246,"&gt;"&amp;J245,D246:H246,"&lt;"&amp;K245),AVERAGE(D246:H246)),MIN(D246,E246))</f>
        <v>64.265</v>
      </c>
      <c r="M245" s="126">
        <v>44770.0</v>
      </c>
      <c r="N245" s="112" t="s">
        <v>275</v>
      </c>
      <c r="O245" s="121"/>
      <c r="P245" s="114"/>
      <c r="Q245" s="115"/>
      <c r="R245" s="115"/>
      <c r="S245" s="115"/>
      <c r="T245" s="115"/>
      <c r="U245" s="115"/>
      <c r="V245" s="115"/>
      <c r="W245" s="115"/>
      <c r="X245" s="115"/>
      <c r="Y245" s="115"/>
      <c r="Z245" s="115"/>
      <c r="AA245" s="115"/>
      <c r="AB245" s="115"/>
      <c r="AC245" s="115"/>
    </row>
    <row r="246" ht="12.0" customHeight="1" outlineLevel="1">
      <c r="A246" s="45"/>
      <c r="B246" s="45"/>
      <c r="C246" s="45"/>
      <c r="D246" s="85">
        <v>67.1</v>
      </c>
      <c r="E246" s="85">
        <v>61.43</v>
      </c>
      <c r="F246" s="85">
        <v>108.87</v>
      </c>
      <c r="G246" s="84"/>
      <c r="H246" s="84"/>
      <c r="I246" s="45"/>
      <c r="J246" s="45"/>
      <c r="K246" s="45"/>
      <c r="L246" s="45"/>
      <c r="M246" s="45"/>
      <c r="N246" s="45"/>
      <c r="O246" s="121"/>
      <c r="P246" s="114"/>
      <c r="Q246" s="115"/>
      <c r="R246" s="115"/>
      <c r="S246" s="115"/>
      <c r="T246" s="115"/>
      <c r="U246" s="115"/>
      <c r="V246" s="115"/>
      <c r="W246" s="115"/>
      <c r="X246" s="115"/>
      <c r="Y246" s="115"/>
      <c r="Z246" s="115"/>
      <c r="AA246" s="115"/>
      <c r="AB246" s="115"/>
      <c r="AC246" s="115"/>
    </row>
    <row r="247" ht="12.0" customHeight="1" outlineLevel="1">
      <c r="A247" s="33" t="s">
        <v>376</v>
      </c>
      <c r="B247" s="82" t="s">
        <v>377</v>
      </c>
      <c r="C247" s="35" t="s">
        <v>268</v>
      </c>
      <c r="D247" s="85" t="s">
        <v>368</v>
      </c>
      <c r="E247" s="85" t="s">
        <v>369</v>
      </c>
      <c r="F247" s="85" t="s">
        <v>353</v>
      </c>
      <c r="G247" s="84"/>
      <c r="H247" s="84"/>
      <c r="I247" s="110">
        <f>IFERROR(100*STDEV(D248:H248)/AVERAGE(D248:H248),"")</f>
        <v>14.85817579</v>
      </c>
      <c r="J247" s="111">
        <f>IFERROR((AVERAGE(D248:H248)-IFERROR(STDEV(D248:H248),0)),"")</f>
        <v>2.923202631</v>
      </c>
      <c r="K247" s="111">
        <f>IFERROR(AVERAGE(D248:H248)+IFERROR(STDEV(D248:H248),0),"")</f>
        <v>3.943464036</v>
      </c>
      <c r="L247" s="40">
        <f>IF(COUNTA(D248:H248)&gt;2,IF(I247&gt;25,AVERAGEIFS(D248:H248,D248:H248,"&gt;"&amp;J247,D248:H248,"&lt;"&amp;K247),AVERAGE(D248:H248)),MIN(D248,E248))</f>
        <v>3.433333333</v>
      </c>
      <c r="M247" s="126">
        <v>44742.0</v>
      </c>
      <c r="N247" s="112" t="s">
        <v>275</v>
      </c>
      <c r="O247" s="121"/>
      <c r="P247" s="114"/>
      <c r="Q247" s="115"/>
      <c r="R247" s="115"/>
      <c r="S247" s="115"/>
      <c r="T247" s="115"/>
      <c r="U247" s="115"/>
      <c r="V247" s="115"/>
      <c r="W247" s="115"/>
      <c r="X247" s="115"/>
      <c r="Y247" s="115"/>
      <c r="Z247" s="115"/>
      <c r="AA247" s="115"/>
      <c r="AB247" s="115"/>
      <c r="AC247" s="115"/>
    </row>
    <row r="248" ht="12.0" customHeight="1" outlineLevel="1">
      <c r="A248" s="45"/>
      <c r="B248" s="45"/>
      <c r="C248" s="45"/>
      <c r="D248" s="85">
        <v>3.95</v>
      </c>
      <c r="E248" s="85">
        <v>3.42</v>
      </c>
      <c r="F248" s="85">
        <v>2.93</v>
      </c>
      <c r="G248" s="84"/>
      <c r="H248" s="84"/>
      <c r="I248" s="45"/>
      <c r="J248" s="45"/>
      <c r="K248" s="45"/>
      <c r="L248" s="45"/>
      <c r="M248" s="45"/>
      <c r="N248" s="45"/>
      <c r="O248" s="121"/>
      <c r="P248" s="114"/>
      <c r="Q248" s="115"/>
      <c r="R248" s="115"/>
      <c r="S248" s="115"/>
      <c r="T248" s="115"/>
      <c r="U248" s="115"/>
      <c r="V248" s="115"/>
      <c r="W248" s="115"/>
      <c r="X248" s="115"/>
      <c r="Y248" s="115"/>
      <c r="Z248" s="115"/>
      <c r="AA248" s="115"/>
      <c r="AB248" s="115"/>
      <c r="AC248" s="115"/>
    </row>
    <row r="249" ht="12.0" customHeight="1" outlineLevel="1">
      <c r="A249" s="33" t="s">
        <v>378</v>
      </c>
      <c r="B249" s="82" t="s">
        <v>379</v>
      </c>
      <c r="C249" s="35" t="s">
        <v>38</v>
      </c>
      <c r="D249" s="85" t="s">
        <v>368</v>
      </c>
      <c r="E249" s="85" t="s">
        <v>369</v>
      </c>
      <c r="F249" s="85"/>
      <c r="G249" s="84"/>
      <c r="H249" s="84"/>
      <c r="I249" s="110">
        <f>IFERROR(100*STDEV(D250:H250)/AVERAGE(D250:H250),"")</f>
        <v>96.04080744</v>
      </c>
      <c r="J249" s="111">
        <f>IFERROR((AVERAGE(D250:H250)-IFERROR(STDEV(D250:H250),0)),"")</f>
        <v>7.179599794</v>
      </c>
      <c r="K249" s="111">
        <f>IFERROR(AVERAGE(D250:H250)+IFERROR(STDEV(D250:H250),0),"")</f>
        <v>355.5004002</v>
      </c>
      <c r="L249" s="40">
        <f>IF(COUNTA(D250:H250)&gt;2,IF(I249&gt;25,AVERAGEIFS(D250:H250,D250:H250,"&gt;"&amp;J249,D250:H250,"&lt;"&amp;K249),AVERAGE(D250:H250)),MIN(D250,E250))</f>
        <v>58.19</v>
      </c>
      <c r="M249" s="126">
        <v>44770.0</v>
      </c>
      <c r="N249" s="112" t="s">
        <v>275</v>
      </c>
      <c r="O249" s="121"/>
      <c r="P249" s="114"/>
      <c r="Q249" s="115"/>
      <c r="R249" s="115"/>
      <c r="S249" s="115"/>
      <c r="T249" s="115"/>
      <c r="U249" s="115"/>
      <c r="V249" s="115"/>
      <c r="W249" s="115"/>
      <c r="X249" s="115"/>
      <c r="Y249" s="115"/>
      <c r="Z249" s="115"/>
      <c r="AA249" s="115"/>
      <c r="AB249" s="115"/>
      <c r="AC249" s="115"/>
    </row>
    <row r="250" ht="12.0" customHeight="1" outlineLevel="1">
      <c r="A250" s="45"/>
      <c r="B250" s="45"/>
      <c r="C250" s="45"/>
      <c r="D250" s="85">
        <v>58.19</v>
      </c>
      <c r="E250" s="85">
        <v>304.49</v>
      </c>
      <c r="F250" s="84"/>
      <c r="G250" s="84"/>
      <c r="H250" s="84"/>
      <c r="I250" s="45"/>
      <c r="J250" s="45"/>
      <c r="K250" s="45"/>
      <c r="L250" s="45"/>
      <c r="M250" s="45"/>
      <c r="N250" s="45"/>
      <c r="O250" s="121"/>
      <c r="P250" s="114"/>
      <c r="Q250" s="115"/>
      <c r="R250" s="115"/>
      <c r="S250" s="115"/>
      <c r="T250" s="115"/>
      <c r="U250" s="115"/>
      <c r="V250" s="115"/>
      <c r="W250" s="115"/>
      <c r="X250" s="115"/>
      <c r="Y250" s="115"/>
      <c r="Z250" s="115"/>
      <c r="AA250" s="115"/>
      <c r="AB250" s="115"/>
      <c r="AC250" s="115"/>
    </row>
    <row r="251" ht="12.0" customHeight="1" outlineLevel="1">
      <c r="A251" s="33" t="s">
        <v>380</v>
      </c>
      <c r="B251" s="82" t="s">
        <v>381</v>
      </c>
      <c r="C251" s="35" t="s">
        <v>38</v>
      </c>
      <c r="D251" s="85" t="s">
        <v>368</v>
      </c>
      <c r="E251" s="85" t="s">
        <v>369</v>
      </c>
      <c r="F251" s="84"/>
      <c r="G251" s="84"/>
      <c r="H251" s="84"/>
      <c r="I251" s="110">
        <f>IFERROR(100*STDEV(D252:H252)/AVERAGE(D252:H252),"")</f>
        <v>39.28496178</v>
      </c>
      <c r="J251" s="111">
        <f>IFERROR((AVERAGE(D252:H252)-IFERROR(STDEV(D252:H252),0)),"")</f>
        <v>2972.535413</v>
      </c>
      <c r="K251" s="111">
        <f>IFERROR(AVERAGE(D252:H252)+IFERROR(STDEV(D252:H252),0),"")</f>
        <v>6819.224587</v>
      </c>
      <c r="L251" s="40">
        <f>IF(COUNTA(D252:H252)&gt;2,IF(I251&gt;25,AVERAGEIFS(D252:H252,D252:H252,"&gt;"&amp;J251,D252:H252,"&lt;"&amp;K251),AVERAGE(D252:H252)),MIN(D252,E252))</f>
        <v>3535.87</v>
      </c>
      <c r="M251" s="126">
        <v>44770.0</v>
      </c>
      <c r="N251" s="112" t="s">
        <v>275</v>
      </c>
      <c r="O251" s="121"/>
      <c r="P251" s="114"/>
      <c r="Q251" s="115"/>
      <c r="R251" s="115"/>
      <c r="S251" s="115"/>
      <c r="T251" s="115"/>
      <c r="U251" s="115"/>
      <c r="V251" s="115"/>
      <c r="W251" s="115"/>
      <c r="X251" s="115"/>
      <c r="Y251" s="115"/>
      <c r="Z251" s="115"/>
      <c r="AA251" s="115"/>
      <c r="AB251" s="115"/>
      <c r="AC251" s="115"/>
    </row>
    <row r="252" ht="12.0" customHeight="1" outlineLevel="1">
      <c r="A252" s="45"/>
      <c r="B252" s="45"/>
      <c r="C252" s="45"/>
      <c r="D252" s="85">
        <v>3535.87</v>
      </c>
      <c r="E252" s="85">
        <v>6255.89</v>
      </c>
      <c r="F252" s="85"/>
      <c r="G252" s="84"/>
      <c r="H252" s="84"/>
      <c r="I252" s="45"/>
      <c r="J252" s="45"/>
      <c r="K252" s="45"/>
      <c r="L252" s="45"/>
      <c r="M252" s="45"/>
      <c r="N252" s="45"/>
      <c r="O252" s="121"/>
      <c r="P252" s="114"/>
      <c r="Q252" s="115"/>
      <c r="R252" s="115"/>
      <c r="S252" s="115"/>
      <c r="T252" s="115"/>
      <c r="U252" s="115"/>
      <c r="V252" s="115"/>
      <c r="W252" s="115"/>
      <c r="X252" s="115"/>
      <c r="Y252" s="115"/>
      <c r="Z252" s="115"/>
      <c r="AA252" s="115"/>
      <c r="AB252" s="115"/>
      <c r="AC252" s="115"/>
    </row>
    <row r="253" ht="12.0" customHeight="1" outlineLevel="1">
      <c r="A253" s="76"/>
      <c r="B253" s="60"/>
      <c r="C253" s="137"/>
      <c r="D253" s="48"/>
      <c r="E253" s="48"/>
      <c r="F253" s="48"/>
      <c r="G253" s="48"/>
      <c r="H253" s="49"/>
      <c r="I253" s="50"/>
      <c r="J253" s="50"/>
      <c r="K253" s="50"/>
      <c r="L253" s="50"/>
      <c r="M253" s="51"/>
      <c r="N253" s="52"/>
      <c r="O253" s="5"/>
      <c r="P253" s="43"/>
    </row>
    <row r="254" ht="12.0" customHeight="1" outlineLevel="1">
      <c r="A254" s="14" t="s">
        <v>382</v>
      </c>
      <c r="B254" s="70" t="s">
        <v>383</v>
      </c>
      <c r="C254" s="96"/>
      <c r="D254" s="97"/>
      <c r="E254" s="97"/>
      <c r="F254" s="97"/>
      <c r="G254" s="97"/>
      <c r="H254" s="70"/>
      <c r="I254" s="64"/>
      <c r="J254" s="64"/>
      <c r="K254" s="64"/>
      <c r="L254" s="64"/>
      <c r="M254" s="98"/>
      <c r="N254" s="70"/>
      <c r="O254" s="5"/>
      <c r="P254" s="43"/>
    </row>
    <row r="255" ht="12.0" customHeight="1" outlineLevel="1">
      <c r="A255" s="138"/>
      <c r="B255" s="139"/>
      <c r="C255" s="138"/>
      <c r="D255" s="99"/>
      <c r="E255" s="99"/>
      <c r="F255" s="99"/>
      <c r="G255" s="61"/>
      <c r="H255" s="62"/>
      <c r="I255" s="50"/>
      <c r="J255" s="50"/>
      <c r="K255" s="50"/>
      <c r="L255" s="50"/>
      <c r="M255" s="140"/>
      <c r="N255" s="60"/>
      <c r="O255" s="5"/>
      <c r="P255" s="43"/>
      <c r="Q255" s="69"/>
      <c r="R255" s="69"/>
      <c r="S255" s="69"/>
      <c r="T255" s="69"/>
      <c r="U255" s="69"/>
      <c r="V255" s="69"/>
      <c r="W255" s="69"/>
      <c r="X255" s="69"/>
      <c r="Y255" s="69"/>
      <c r="Z255" s="69"/>
      <c r="AA255" s="69"/>
      <c r="AB255" s="69"/>
      <c r="AC255" s="69"/>
    </row>
    <row r="256" ht="12.0" customHeight="1" outlineLevel="1">
      <c r="A256" s="76"/>
      <c r="B256" s="73"/>
      <c r="C256" s="71"/>
      <c r="D256" s="72"/>
      <c r="E256" s="72"/>
      <c r="F256" s="72"/>
      <c r="G256" s="72"/>
      <c r="H256" s="73"/>
      <c r="I256" s="74"/>
      <c r="J256" s="74"/>
      <c r="K256" s="74"/>
      <c r="L256" s="74"/>
      <c r="M256" s="75"/>
      <c r="N256" s="73"/>
      <c r="O256" s="5"/>
      <c r="P256" s="43"/>
    </row>
    <row r="257" ht="12.0" customHeight="1">
      <c r="A257" s="29" t="s">
        <v>384</v>
      </c>
      <c r="B257" s="141" t="s">
        <v>385</v>
      </c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7"/>
      <c r="O257" s="5"/>
      <c r="P257" s="43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</row>
    <row r="258" ht="12.0" customHeight="1" outlineLevel="1">
      <c r="A258" s="123"/>
      <c r="B258" s="93"/>
      <c r="C258" s="94"/>
      <c r="D258" s="48"/>
      <c r="E258" s="48"/>
      <c r="F258" s="48"/>
      <c r="G258" s="48"/>
      <c r="H258" s="49"/>
      <c r="I258" s="50"/>
      <c r="J258" s="50"/>
      <c r="K258" s="50"/>
      <c r="L258" s="50"/>
      <c r="M258" s="124"/>
      <c r="N258" s="52"/>
      <c r="O258" s="5"/>
      <c r="P258" s="43"/>
      <c r="Q258" s="44"/>
      <c r="R258" s="44"/>
      <c r="S258" s="44"/>
      <c r="T258" s="44"/>
      <c r="U258" s="44"/>
      <c r="V258" s="44"/>
      <c r="W258" s="44"/>
      <c r="X258" s="44"/>
      <c r="Y258" s="44"/>
      <c r="Z258" s="44"/>
      <c r="AA258" s="44"/>
      <c r="AB258" s="44"/>
      <c r="AC258" s="44"/>
    </row>
    <row r="259" ht="12.0" customHeight="1" outlineLevel="1">
      <c r="A259" s="123"/>
      <c r="B259" s="93"/>
      <c r="C259" s="94"/>
      <c r="D259" s="48"/>
      <c r="E259" s="48"/>
      <c r="F259" s="48"/>
      <c r="G259" s="48"/>
      <c r="H259" s="49"/>
      <c r="I259" s="50"/>
      <c r="J259" s="50"/>
      <c r="K259" s="50"/>
      <c r="L259" s="50"/>
      <c r="M259" s="124"/>
      <c r="N259" s="52"/>
      <c r="O259" s="5"/>
      <c r="P259" s="43"/>
      <c r="Q259" s="44"/>
      <c r="R259" s="44"/>
      <c r="S259" s="44"/>
      <c r="T259" s="44"/>
      <c r="U259" s="44"/>
      <c r="V259" s="44"/>
      <c r="W259" s="44"/>
      <c r="X259" s="44"/>
      <c r="Y259" s="44"/>
      <c r="Z259" s="44"/>
      <c r="AA259" s="44"/>
      <c r="AB259" s="44"/>
      <c r="AC259" s="44"/>
    </row>
    <row r="260" ht="12.0" customHeight="1" outlineLevel="1">
      <c r="A260" s="76"/>
      <c r="B260" s="60"/>
      <c r="C260" s="137"/>
      <c r="D260" s="48"/>
      <c r="E260" s="48"/>
      <c r="F260" s="48"/>
      <c r="G260" s="48"/>
      <c r="H260" s="49"/>
      <c r="I260" s="50"/>
      <c r="J260" s="50"/>
      <c r="K260" s="50"/>
      <c r="L260" s="50"/>
      <c r="M260" s="51"/>
      <c r="N260" s="52"/>
      <c r="O260" s="5"/>
      <c r="P260" s="43"/>
    </row>
    <row r="261" ht="12.0" customHeight="1">
      <c r="A261" s="29" t="s">
        <v>386</v>
      </c>
      <c r="B261" s="30" t="s">
        <v>387</v>
      </c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7"/>
      <c r="O261" s="5"/>
      <c r="P261" s="43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</row>
    <row r="262" ht="12.0" customHeight="1" outlineLevel="1">
      <c r="A262" s="142"/>
      <c r="B262" s="143"/>
      <c r="C262" s="142"/>
      <c r="D262" s="99"/>
      <c r="E262" s="99"/>
      <c r="F262" s="99"/>
      <c r="G262" s="61"/>
      <c r="H262" s="62"/>
      <c r="I262" s="50"/>
      <c r="J262" s="50"/>
      <c r="K262" s="50"/>
      <c r="L262" s="50"/>
      <c r="M262" s="95"/>
      <c r="N262" s="73"/>
    </row>
    <row r="263" ht="12.0" customHeight="1" outlineLevel="1">
      <c r="A263" s="81" t="s">
        <v>388</v>
      </c>
      <c r="B263" s="82" t="s">
        <v>389</v>
      </c>
      <c r="C263" s="35" t="s">
        <v>145</v>
      </c>
      <c r="D263" s="144" t="s">
        <v>390</v>
      </c>
      <c r="E263" s="144" t="s">
        <v>391</v>
      </c>
      <c r="F263" s="144" t="s">
        <v>392</v>
      </c>
      <c r="G263" s="145"/>
      <c r="H263" s="145"/>
      <c r="I263" s="87">
        <f>IFERROR(100*STDEV(D264:H264)/AVERAGE(D264:H264),"")</f>
        <v>13.10067907</v>
      </c>
      <c r="J263" s="39">
        <f>IFERROR((AVERAGE(D264:H264)-IFERROR(STDEV(D264:H264),0)),"")</f>
        <v>18.00840376</v>
      </c>
      <c r="K263" s="39">
        <f>IFERROR(AVERAGE(D264:H264)+IFERROR(STDEV(D264:H264),0),"")</f>
        <v>23.43818884</v>
      </c>
      <c r="L263" s="40">
        <f>IF(COUNTA(D264:H264)&gt;2,IF(I263&gt;25,AVERAGEIFS(D264:H264,D264:H264,"&gt;"&amp;J263,D264:H264,"&lt;"&amp;K263),AVERAGE(D264:H264)),MIN(D264,E264))</f>
        <v>20.7232963</v>
      </c>
      <c r="M263" s="126">
        <v>44767.0</v>
      </c>
      <c r="N263" s="82" t="s">
        <v>33</v>
      </c>
      <c r="O263" s="146"/>
      <c r="P263" s="146"/>
      <c r="Q263" s="146"/>
      <c r="R263" s="146"/>
      <c r="S263" s="146"/>
      <c r="T263" s="146"/>
      <c r="U263" s="146"/>
      <c r="V263" s="146"/>
      <c r="W263" s="146"/>
      <c r="X263" s="146"/>
      <c r="Y263" s="146"/>
      <c r="Z263" s="146"/>
      <c r="AA263" s="146"/>
    </row>
    <row r="264" ht="12.0" customHeight="1" outlineLevel="1">
      <c r="A264" s="10"/>
      <c r="B264" s="45"/>
      <c r="C264" s="45"/>
      <c r="D264" s="144">
        <v>17.59</v>
      </c>
      <c r="E264" s="144">
        <f>((484.15+504.72*3)/3)/30</f>
        <v>22.20344444</v>
      </c>
      <c r="F264" s="144">
        <f>((423.88+530*3)/3)/30</f>
        <v>22.37644444</v>
      </c>
      <c r="G264" s="145"/>
      <c r="H264" s="145"/>
      <c r="I264" s="45"/>
      <c r="J264" s="45"/>
      <c r="K264" s="45"/>
      <c r="L264" s="45"/>
      <c r="M264" s="45"/>
      <c r="N264" s="45"/>
      <c r="O264" s="146"/>
      <c r="P264" s="146"/>
      <c r="Q264" s="146"/>
      <c r="R264" s="146"/>
      <c r="S264" s="146"/>
      <c r="T264" s="146"/>
      <c r="U264" s="146"/>
      <c r="V264" s="146"/>
      <c r="W264" s="146"/>
      <c r="X264" s="146"/>
      <c r="Y264" s="146"/>
      <c r="Z264" s="146"/>
      <c r="AA264" s="146"/>
    </row>
    <row r="265" ht="12.0" customHeight="1" outlineLevel="1">
      <c r="A265" s="142"/>
      <c r="B265" s="143"/>
      <c r="C265" s="142"/>
      <c r="D265" s="99"/>
      <c r="E265" s="99"/>
      <c r="F265" s="99"/>
      <c r="G265" s="61"/>
      <c r="H265" s="62"/>
      <c r="I265" s="50"/>
      <c r="J265" s="50"/>
      <c r="K265" s="50"/>
      <c r="L265" s="50"/>
      <c r="M265" s="95"/>
      <c r="N265" s="73"/>
    </row>
    <row r="266" ht="12.0" customHeight="1">
      <c r="A266" s="108" t="s">
        <v>393</v>
      </c>
      <c r="B266" s="30" t="s">
        <v>394</v>
      </c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7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</row>
    <row r="267" ht="12.0" customHeight="1" outlineLevel="1">
      <c r="A267" s="14" t="s">
        <v>395</v>
      </c>
      <c r="B267" s="70" t="s">
        <v>396</v>
      </c>
      <c r="C267" s="96"/>
      <c r="D267" s="97"/>
      <c r="E267" s="97"/>
      <c r="F267" s="97"/>
      <c r="G267" s="97"/>
      <c r="H267" s="70"/>
      <c r="I267" s="64"/>
      <c r="J267" s="64"/>
      <c r="K267" s="64"/>
      <c r="L267" s="64"/>
      <c r="M267" s="98"/>
      <c r="N267" s="70"/>
      <c r="O267" s="5"/>
      <c r="P267" s="43"/>
      <c r="Q267" s="69"/>
      <c r="R267" s="69"/>
      <c r="S267" s="69"/>
      <c r="T267" s="69"/>
      <c r="U267" s="69"/>
      <c r="V267" s="69"/>
      <c r="W267" s="69"/>
      <c r="X267" s="69"/>
      <c r="Y267" s="69"/>
      <c r="Z267" s="69"/>
      <c r="AA267" s="69"/>
      <c r="AB267" s="69"/>
      <c r="AC267" s="69"/>
    </row>
    <row r="268" ht="12.0" customHeight="1" outlineLevel="1">
      <c r="A268" s="46"/>
      <c r="B268" s="47"/>
      <c r="C268" s="58"/>
      <c r="D268" s="61"/>
      <c r="E268" s="61"/>
      <c r="F268" s="61"/>
      <c r="G268" s="61"/>
      <c r="H268" s="62"/>
      <c r="I268" s="50"/>
      <c r="J268" s="50"/>
      <c r="K268" s="50"/>
      <c r="L268" s="50"/>
      <c r="M268" s="59"/>
      <c r="N268" s="60"/>
      <c r="O268" s="5"/>
      <c r="P268" s="43"/>
      <c r="Q268" s="69"/>
      <c r="R268" s="69"/>
      <c r="S268" s="69"/>
      <c r="T268" s="69"/>
      <c r="U268" s="69"/>
      <c r="V268" s="69"/>
      <c r="W268" s="69"/>
      <c r="X268" s="69"/>
      <c r="Y268" s="69"/>
      <c r="Z268" s="69"/>
      <c r="AA268" s="69"/>
      <c r="AB268" s="69"/>
      <c r="AC268" s="69"/>
    </row>
    <row r="269" ht="12.0" customHeight="1" outlineLevel="1">
      <c r="A269" s="46"/>
      <c r="B269" s="47"/>
      <c r="C269" s="58"/>
      <c r="D269" s="61"/>
      <c r="E269" s="61"/>
      <c r="F269" s="61"/>
      <c r="G269" s="61"/>
      <c r="H269" s="62"/>
      <c r="I269" s="50"/>
      <c r="J269" s="50"/>
      <c r="K269" s="50"/>
      <c r="L269" s="50"/>
      <c r="M269" s="59"/>
      <c r="N269" s="60"/>
      <c r="O269" s="5"/>
      <c r="P269" s="43"/>
      <c r="Q269" s="69"/>
      <c r="R269" s="69"/>
      <c r="S269" s="69"/>
      <c r="T269" s="69"/>
      <c r="U269" s="69"/>
      <c r="V269" s="69"/>
      <c r="W269" s="69"/>
      <c r="X269" s="69"/>
      <c r="Y269" s="69"/>
      <c r="Z269" s="69"/>
      <c r="AA269" s="69"/>
      <c r="AB269" s="69"/>
      <c r="AC269" s="69"/>
    </row>
    <row r="270" ht="12.0" customHeight="1" outlineLevel="1">
      <c r="A270" s="14" t="s">
        <v>397</v>
      </c>
      <c r="B270" s="70" t="s">
        <v>398</v>
      </c>
      <c r="C270" s="96"/>
      <c r="D270" s="97"/>
      <c r="E270" s="97"/>
      <c r="F270" s="97"/>
      <c r="G270" s="97"/>
      <c r="H270" s="70"/>
      <c r="I270" s="64"/>
      <c r="J270" s="64"/>
      <c r="K270" s="64"/>
      <c r="L270" s="64"/>
      <c r="M270" s="98"/>
      <c r="N270" s="70"/>
      <c r="O270" s="5"/>
      <c r="P270" s="43"/>
      <c r="Q270" s="69"/>
      <c r="R270" s="69"/>
      <c r="S270" s="69"/>
      <c r="T270" s="69"/>
      <c r="U270" s="69"/>
      <c r="V270" s="69"/>
      <c r="W270" s="69"/>
      <c r="X270" s="69"/>
      <c r="Y270" s="69"/>
      <c r="Z270" s="69"/>
      <c r="AA270" s="69"/>
      <c r="AB270" s="69"/>
      <c r="AC270" s="69"/>
    </row>
    <row r="271" ht="12.0" customHeight="1" outlineLevel="1">
      <c r="A271" s="46"/>
      <c r="B271" s="47"/>
      <c r="C271" s="58"/>
      <c r="D271" s="61"/>
      <c r="E271" s="61"/>
      <c r="F271" s="61"/>
      <c r="G271" s="61"/>
      <c r="H271" s="62"/>
      <c r="I271" s="50"/>
      <c r="J271" s="50"/>
      <c r="K271" s="50"/>
      <c r="L271" s="50"/>
      <c r="M271" s="59"/>
      <c r="N271" s="60"/>
      <c r="O271" s="5"/>
      <c r="P271" s="43"/>
      <c r="Q271" s="69"/>
      <c r="R271" s="69"/>
      <c r="S271" s="69"/>
      <c r="T271" s="69"/>
      <c r="U271" s="69"/>
      <c r="V271" s="69"/>
      <c r="W271" s="69"/>
      <c r="X271" s="69"/>
      <c r="Y271" s="69"/>
      <c r="Z271" s="69"/>
      <c r="AA271" s="69"/>
      <c r="AB271" s="69"/>
      <c r="AC271" s="69"/>
    </row>
    <row r="272" ht="12.0" customHeight="1" outlineLevel="1">
      <c r="A272" s="46"/>
      <c r="B272" s="47"/>
      <c r="C272" s="58"/>
      <c r="D272" s="61"/>
      <c r="E272" s="61"/>
      <c r="F272" s="61"/>
      <c r="G272" s="61"/>
      <c r="H272" s="62"/>
      <c r="I272" s="50"/>
      <c r="J272" s="50"/>
      <c r="K272" s="50"/>
      <c r="L272" s="50"/>
      <c r="M272" s="59"/>
      <c r="N272" s="60"/>
      <c r="O272" s="5"/>
      <c r="P272" s="43"/>
      <c r="Q272" s="69"/>
      <c r="R272" s="69"/>
      <c r="S272" s="69"/>
      <c r="T272" s="69"/>
      <c r="U272" s="69"/>
      <c r="V272" s="69"/>
      <c r="W272" s="69"/>
      <c r="X272" s="69"/>
      <c r="Y272" s="69"/>
      <c r="Z272" s="69"/>
      <c r="AA272" s="69"/>
      <c r="AB272" s="69"/>
      <c r="AC272" s="69"/>
    </row>
    <row r="273" ht="12.0" customHeight="1" outlineLevel="1">
      <c r="A273" s="14" t="s">
        <v>399</v>
      </c>
      <c r="B273" s="70" t="s">
        <v>400</v>
      </c>
      <c r="C273" s="96"/>
      <c r="D273" s="97"/>
      <c r="E273" s="97"/>
      <c r="F273" s="97"/>
      <c r="G273" s="97"/>
      <c r="H273" s="70"/>
      <c r="I273" s="64"/>
      <c r="J273" s="64"/>
      <c r="K273" s="64"/>
      <c r="L273" s="64"/>
      <c r="M273" s="98"/>
      <c r="N273" s="70"/>
      <c r="O273" s="5"/>
      <c r="P273" s="43"/>
      <c r="Q273" s="69"/>
      <c r="R273" s="69"/>
      <c r="S273" s="69"/>
      <c r="T273" s="69"/>
      <c r="U273" s="69"/>
      <c r="V273" s="69"/>
      <c r="W273" s="69"/>
      <c r="X273" s="69"/>
      <c r="Y273" s="69"/>
      <c r="Z273" s="69"/>
      <c r="AA273" s="69"/>
      <c r="AB273" s="69"/>
      <c r="AC273" s="69"/>
    </row>
    <row r="274" ht="12.0" customHeight="1" outlineLevel="1">
      <c r="A274" s="46"/>
      <c r="B274" s="47"/>
      <c r="C274" s="58"/>
      <c r="D274" s="61"/>
      <c r="E274" s="61"/>
      <c r="F274" s="61"/>
      <c r="G274" s="61"/>
      <c r="H274" s="62"/>
      <c r="I274" s="50"/>
      <c r="J274" s="50"/>
      <c r="K274" s="50"/>
      <c r="L274" s="50"/>
      <c r="M274" s="59"/>
      <c r="N274" s="60"/>
      <c r="O274" s="5"/>
      <c r="P274" s="43"/>
      <c r="Q274" s="69"/>
      <c r="R274" s="69"/>
      <c r="S274" s="69"/>
      <c r="T274" s="69"/>
      <c r="U274" s="69"/>
      <c r="V274" s="69"/>
      <c r="W274" s="69"/>
      <c r="X274" s="69"/>
      <c r="Y274" s="69"/>
      <c r="Z274" s="69"/>
      <c r="AA274" s="69"/>
      <c r="AB274" s="69"/>
      <c r="AC274" s="69"/>
    </row>
    <row r="275" ht="12.0" customHeight="1" outlineLevel="1">
      <c r="A275" s="46"/>
      <c r="B275" s="47"/>
      <c r="C275" s="58"/>
      <c r="D275" s="61"/>
      <c r="E275" s="61"/>
      <c r="F275" s="61"/>
      <c r="G275" s="61"/>
      <c r="H275" s="62"/>
      <c r="I275" s="50"/>
      <c r="J275" s="50"/>
      <c r="K275" s="50"/>
      <c r="L275" s="50"/>
      <c r="M275" s="59"/>
      <c r="N275" s="60"/>
      <c r="O275" s="5"/>
      <c r="P275" s="43"/>
      <c r="Q275" s="69"/>
      <c r="R275" s="69"/>
      <c r="S275" s="69"/>
      <c r="T275" s="69"/>
      <c r="U275" s="69"/>
      <c r="V275" s="69"/>
      <c r="W275" s="69"/>
      <c r="X275" s="69"/>
      <c r="Y275" s="69"/>
      <c r="Z275" s="69"/>
      <c r="AA275" s="69"/>
      <c r="AB275" s="69"/>
      <c r="AC275" s="69"/>
    </row>
    <row r="276" ht="12.0" customHeight="1" outlineLevel="1">
      <c r="A276" s="14" t="s">
        <v>401</v>
      </c>
      <c r="B276" s="70" t="s">
        <v>402</v>
      </c>
      <c r="C276" s="96"/>
      <c r="D276" s="97"/>
      <c r="E276" s="97"/>
      <c r="F276" s="97"/>
      <c r="G276" s="97"/>
      <c r="H276" s="70"/>
      <c r="I276" s="64"/>
      <c r="J276" s="64"/>
      <c r="K276" s="64"/>
      <c r="L276" s="64"/>
      <c r="M276" s="98"/>
      <c r="N276" s="70"/>
      <c r="O276" s="5"/>
      <c r="P276" s="43"/>
      <c r="Q276" s="69"/>
      <c r="R276" s="69"/>
      <c r="S276" s="69"/>
      <c r="T276" s="69"/>
      <c r="U276" s="69"/>
      <c r="V276" s="69"/>
      <c r="W276" s="69"/>
      <c r="X276" s="69"/>
      <c r="Y276" s="69"/>
      <c r="Z276" s="69"/>
      <c r="AA276" s="69"/>
      <c r="AB276" s="69"/>
      <c r="AC276" s="69"/>
    </row>
    <row r="277" ht="12.0" customHeight="1" outlineLevel="1">
      <c r="A277" s="14"/>
      <c r="B277" s="70"/>
      <c r="C277" s="96"/>
      <c r="D277" s="97"/>
      <c r="E277" s="97"/>
      <c r="F277" s="97"/>
      <c r="G277" s="97"/>
      <c r="H277" s="70"/>
      <c r="I277" s="64"/>
      <c r="J277" s="64"/>
      <c r="K277" s="64"/>
      <c r="L277" s="64"/>
      <c r="M277" s="98"/>
      <c r="N277" s="70"/>
      <c r="O277" s="5"/>
      <c r="P277" s="43"/>
      <c r="Q277" s="69"/>
      <c r="R277" s="69"/>
      <c r="S277" s="69"/>
      <c r="T277" s="69"/>
      <c r="U277" s="69"/>
      <c r="V277" s="69"/>
      <c r="W277" s="69"/>
      <c r="X277" s="69"/>
      <c r="Y277" s="69"/>
      <c r="Z277" s="69"/>
      <c r="AA277" s="69"/>
      <c r="AB277" s="69"/>
      <c r="AC277" s="69"/>
    </row>
    <row r="278" ht="12.0" customHeight="1" outlineLevel="1">
      <c r="A278" s="147" t="s">
        <v>403</v>
      </c>
      <c r="B278" s="125" t="s">
        <v>404</v>
      </c>
      <c r="C278" s="148" t="s">
        <v>145</v>
      </c>
      <c r="D278" s="83" t="s">
        <v>405</v>
      </c>
      <c r="E278" s="83" t="s">
        <v>406</v>
      </c>
      <c r="F278" s="83" t="s">
        <v>407</v>
      </c>
      <c r="G278" s="85" t="s">
        <v>408</v>
      </c>
      <c r="H278" s="84"/>
      <c r="I278" s="87">
        <f>IFERROR(100*STDEV(D279:H279)/AVERAGE(D279:H279),"")</f>
        <v>28.23872967</v>
      </c>
      <c r="J278" s="39">
        <f>IFERROR((AVERAGE(D279:H279)-IFERROR(STDEV(D279:H279),0)),"")</f>
        <v>252.9200479</v>
      </c>
      <c r="K278" s="39">
        <f>IFERROR(AVERAGE(D279:H279)+IFERROR(STDEV(D279:H279),0),"")</f>
        <v>451.9728469</v>
      </c>
      <c r="L278" s="40">
        <f>IF(COUNTA(D279:H279)&gt;2,IF(I278&gt;25,AVERAGEIFS(D279:H279,D279:H279,"&gt;"&amp;J278,D279:H279,"&lt;"&amp;K278),AVERAGE(D279:H279)),MIN(D279,E279))</f>
        <v>307.810802</v>
      </c>
      <c r="M278" s="88">
        <v>44770.0</v>
      </c>
      <c r="N278" s="82" t="s">
        <v>409</v>
      </c>
      <c r="O278" s="117"/>
      <c r="P278" s="118"/>
      <c r="Q278" s="117"/>
      <c r="R278" s="117"/>
      <c r="S278" s="117"/>
      <c r="T278" s="117"/>
      <c r="U278" s="117"/>
      <c r="V278" s="117"/>
      <c r="W278" s="117"/>
      <c r="X278" s="117"/>
      <c r="Y278" s="117"/>
      <c r="Z278" s="117"/>
      <c r="AA278" s="117"/>
      <c r="AB278" s="117"/>
      <c r="AC278" s="117"/>
    </row>
    <row r="279" ht="12.0" customHeight="1" outlineLevel="1">
      <c r="A279" s="10"/>
      <c r="B279" s="45"/>
      <c r="C279" s="45"/>
      <c r="D279" s="84">
        <f>250.55+34+(1244.8/133)</f>
        <v>293.9093985</v>
      </c>
      <c r="E279" s="84">
        <f>(36464.61+12385)/133</f>
        <v>367.2903008</v>
      </c>
      <c r="F279" s="84">
        <f>34876.95/133</f>
        <v>262.2327068</v>
      </c>
      <c r="G279" s="84">
        <f>64685/133</f>
        <v>486.3533835</v>
      </c>
      <c r="H279" s="84"/>
      <c r="I279" s="45"/>
      <c r="J279" s="45"/>
      <c r="K279" s="45"/>
      <c r="L279" s="45"/>
      <c r="M279" s="45"/>
      <c r="N279" s="45"/>
      <c r="O279" s="117"/>
      <c r="P279" s="118"/>
      <c r="Q279" s="117"/>
      <c r="R279" s="117"/>
      <c r="S279" s="117"/>
      <c r="T279" s="117"/>
      <c r="U279" s="117"/>
      <c r="V279" s="117"/>
      <c r="W279" s="117"/>
      <c r="X279" s="117"/>
      <c r="Y279" s="117"/>
      <c r="Z279" s="117"/>
      <c r="AA279" s="117"/>
      <c r="AB279" s="117"/>
      <c r="AC279" s="117"/>
    </row>
    <row r="280" ht="12.0" customHeight="1" outlineLevel="1">
      <c r="A280" s="14"/>
      <c r="B280" s="70"/>
      <c r="C280" s="96"/>
      <c r="D280" s="97"/>
      <c r="E280" s="97"/>
      <c r="F280" s="97"/>
      <c r="G280" s="97"/>
      <c r="H280" s="70"/>
      <c r="I280" s="64"/>
      <c r="J280" s="64"/>
      <c r="K280" s="64"/>
      <c r="L280" s="64"/>
      <c r="M280" s="98"/>
      <c r="N280" s="70"/>
      <c r="O280" s="5"/>
      <c r="P280" s="43"/>
      <c r="Q280" s="69"/>
      <c r="R280" s="69"/>
      <c r="S280" s="69"/>
      <c r="T280" s="69"/>
      <c r="U280" s="69"/>
      <c r="V280" s="69"/>
      <c r="W280" s="69"/>
      <c r="X280" s="69"/>
      <c r="Y280" s="69"/>
      <c r="Z280" s="69"/>
      <c r="AA280" s="69"/>
      <c r="AB280" s="69"/>
      <c r="AC280" s="69"/>
    </row>
    <row r="281" ht="12.0" customHeight="1" outlineLevel="1">
      <c r="A281" s="14" t="s">
        <v>410</v>
      </c>
      <c r="B281" s="70" t="s">
        <v>411</v>
      </c>
      <c r="C281" s="96"/>
      <c r="D281" s="97"/>
      <c r="E281" s="97"/>
      <c r="F281" s="97"/>
      <c r="G281" s="97"/>
      <c r="H281" s="70"/>
      <c r="I281" s="64"/>
      <c r="J281" s="64"/>
      <c r="K281" s="64"/>
      <c r="L281" s="64"/>
      <c r="M281" s="98"/>
      <c r="N281" s="70"/>
      <c r="O281" s="5"/>
      <c r="P281" s="43"/>
      <c r="Q281" s="69"/>
      <c r="R281" s="69"/>
      <c r="S281" s="69"/>
      <c r="T281" s="69"/>
      <c r="U281" s="69"/>
      <c r="V281" s="69"/>
      <c r="W281" s="69"/>
      <c r="X281" s="69"/>
      <c r="Y281" s="69"/>
      <c r="Z281" s="69"/>
      <c r="AA281" s="69"/>
      <c r="AB281" s="69"/>
      <c r="AC281" s="69"/>
    </row>
    <row r="282" ht="12.0" customHeight="1" outlineLevel="1">
      <c r="A282" s="46"/>
      <c r="B282" s="47"/>
      <c r="C282" s="58"/>
      <c r="D282" s="61"/>
      <c r="E282" s="61"/>
      <c r="F282" s="61"/>
      <c r="G282" s="61"/>
      <c r="H282" s="62"/>
      <c r="I282" s="50"/>
      <c r="J282" s="50"/>
      <c r="K282" s="50"/>
      <c r="L282" s="50"/>
      <c r="M282" s="59"/>
      <c r="N282" s="60"/>
      <c r="O282" s="5"/>
      <c r="P282" s="43"/>
      <c r="Q282" s="69"/>
      <c r="R282" s="69"/>
      <c r="S282" s="69"/>
      <c r="T282" s="69"/>
      <c r="U282" s="69"/>
      <c r="V282" s="69"/>
      <c r="W282" s="69"/>
      <c r="X282" s="69"/>
      <c r="Y282" s="69"/>
      <c r="Z282" s="69"/>
      <c r="AA282" s="69"/>
      <c r="AB282" s="69"/>
      <c r="AC282" s="69"/>
    </row>
    <row r="283" ht="12.0" customHeight="1" outlineLevel="1">
      <c r="A283" s="14" t="s">
        <v>412</v>
      </c>
      <c r="B283" s="70" t="s">
        <v>413</v>
      </c>
      <c r="C283" s="96"/>
      <c r="D283" s="97"/>
      <c r="E283" s="97"/>
      <c r="F283" s="97"/>
      <c r="G283" s="97"/>
      <c r="H283" s="70"/>
      <c r="I283" s="64"/>
      <c r="J283" s="64"/>
      <c r="K283" s="64"/>
      <c r="L283" s="64"/>
      <c r="M283" s="98"/>
      <c r="N283" s="70"/>
      <c r="O283" s="5"/>
      <c r="P283" s="43"/>
      <c r="Q283" s="69"/>
      <c r="R283" s="69"/>
      <c r="S283" s="69"/>
      <c r="T283" s="69"/>
      <c r="U283" s="69"/>
      <c r="V283" s="69"/>
      <c r="W283" s="69"/>
      <c r="X283" s="69"/>
      <c r="Y283" s="69"/>
      <c r="Z283" s="69"/>
      <c r="AA283" s="69"/>
      <c r="AB283" s="69"/>
      <c r="AC283" s="69"/>
    </row>
    <row r="284" ht="12.0" customHeight="1" outlineLevel="1">
      <c r="A284" s="46"/>
      <c r="B284" s="47"/>
      <c r="C284" s="58"/>
      <c r="D284" s="61"/>
      <c r="E284" s="61"/>
      <c r="F284" s="61"/>
      <c r="G284" s="61"/>
      <c r="H284" s="62"/>
      <c r="I284" s="50"/>
      <c r="J284" s="50"/>
      <c r="K284" s="50"/>
      <c r="L284" s="50"/>
      <c r="M284" s="59"/>
      <c r="N284" s="60"/>
      <c r="O284" s="5"/>
      <c r="P284" s="43"/>
      <c r="Q284" s="69"/>
      <c r="R284" s="69"/>
      <c r="S284" s="69"/>
      <c r="T284" s="69"/>
      <c r="U284" s="69"/>
      <c r="V284" s="69"/>
      <c r="W284" s="69"/>
      <c r="X284" s="69"/>
      <c r="Y284" s="69"/>
      <c r="Z284" s="69"/>
      <c r="AA284" s="69"/>
      <c r="AB284" s="69"/>
      <c r="AC284" s="69"/>
    </row>
    <row r="285" ht="12.0" customHeight="1" outlineLevel="1">
      <c r="A285" s="147" t="s">
        <v>414</v>
      </c>
      <c r="B285" s="125" t="s">
        <v>415</v>
      </c>
      <c r="C285" s="148" t="s">
        <v>268</v>
      </c>
      <c r="D285" s="83" t="s">
        <v>416</v>
      </c>
      <c r="E285" s="83" t="s">
        <v>417</v>
      </c>
      <c r="F285" s="83" t="s">
        <v>418</v>
      </c>
      <c r="G285" s="85" t="s">
        <v>419</v>
      </c>
      <c r="H285" s="84"/>
      <c r="I285" s="87">
        <f>IFERROR(100*STDEV(D286:H286)/AVERAGE(D286:H286),"")</f>
        <v>32.30717098</v>
      </c>
      <c r="J285" s="39">
        <f>IFERROR((AVERAGE(D286:H286)-IFERROR(STDEV(D286:H286),0)),"")</f>
        <v>30.61746657</v>
      </c>
      <c r="K285" s="39">
        <f>IFERROR(AVERAGE(D286:H286)+IFERROR(STDEV(D286:H286),0),"")</f>
        <v>59.84253343</v>
      </c>
      <c r="L285" s="40">
        <f>IF(COUNTA(D286:H286)&gt;2,IF(I285&gt;25,AVERAGEIFS(D286:H286,D286:H286,"&gt;"&amp;J285,D286:H286,"&lt;"&amp;K285),AVERAGE(D286:H286)),MIN(D286,E286))</f>
        <v>39.19666667</v>
      </c>
      <c r="M285" s="88">
        <v>44443.0</v>
      </c>
      <c r="N285" s="82" t="s">
        <v>303</v>
      </c>
      <c r="O285" s="5"/>
      <c r="P285" s="43"/>
      <c r="Q285" s="69"/>
      <c r="R285" s="69"/>
      <c r="S285" s="69"/>
      <c r="T285" s="69"/>
      <c r="U285" s="69"/>
      <c r="V285" s="69"/>
      <c r="W285" s="69"/>
      <c r="X285" s="69"/>
      <c r="Y285" s="69"/>
      <c r="Z285" s="69"/>
      <c r="AA285" s="69"/>
      <c r="AB285" s="69"/>
      <c r="AC285" s="69"/>
    </row>
    <row r="286" ht="12.0" customHeight="1" outlineLevel="1">
      <c r="A286" s="10"/>
      <c r="B286" s="45"/>
      <c r="C286" s="45"/>
      <c r="D286" s="84">
        <v>63.33</v>
      </c>
      <c r="E286" s="84">
        <v>31.87</v>
      </c>
      <c r="F286" s="84">
        <v>50.71</v>
      </c>
      <c r="G286" s="84">
        <v>35.01</v>
      </c>
      <c r="H286" s="84"/>
      <c r="I286" s="45"/>
      <c r="J286" s="45"/>
      <c r="K286" s="45"/>
      <c r="L286" s="45"/>
      <c r="M286" s="45"/>
      <c r="N286" s="45"/>
      <c r="O286" s="5"/>
      <c r="P286" s="43"/>
      <c r="Q286" s="69"/>
      <c r="R286" s="69"/>
      <c r="S286" s="69"/>
      <c r="T286" s="69"/>
      <c r="U286" s="69"/>
      <c r="V286" s="69"/>
      <c r="W286" s="69"/>
      <c r="X286" s="69"/>
      <c r="Y286" s="69"/>
      <c r="Z286" s="69"/>
      <c r="AA286" s="69"/>
      <c r="AB286" s="69"/>
      <c r="AC286" s="69"/>
    </row>
    <row r="287" ht="12.0" customHeight="1" outlineLevel="1">
      <c r="A287" s="46"/>
      <c r="B287" s="47"/>
      <c r="C287" s="58"/>
      <c r="D287" s="61"/>
      <c r="E287" s="61"/>
      <c r="F287" s="61"/>
      <c r="G287" s="61"/>
      <c r="H287" s="62"/>
      <c r="I287" s="50"/>
      <c r="J287" s="50"/>
      <c r="K287" s="50"/>
      <c r="L287" s="50"/>
      <c r="M287" s="59"/>
      <c r="N287" s="60"/>
      <c r="O287" s="5"/>
      <c r="P287" s="43"/>
      <c r="Q287" s="69"/>
      <c r="R287" s="69"/>
      <c r="S287" s="69"/>
      <c r="T287" s="69"/>
      <c r="U287" s="69"/>
      <c r="V287" s="69"/>
      <c r="W287" s="69"/>
      <c r="X287" s="69"/>
      <c r="Y287" s="69"/>
      <c r="Z287" s="69"/>
      <c r="AA287" s="69"/>
      <c r="AB287" s="69"/>
      <c r="AC287" s="69"/>
    </row>
    <row r="288" ht="12.0" customHeight="1" outlineLevel="1">
      <c r="A288" s="14" t="s">
        <v>420</v>
      </c>
      <c r="B288" s="70" t="s">
        <v>421</v>
      </c>
      <c r="C288" s="96"/>
      <c r="D288" s="97"/>
      <c r="E288" s="97"/>
      <c r="F288" s="97"/>
      <c r="G288" s="97"/>
      <c r="H288" s="70"/>
      <c r="I288" s="64"/>
      <c r="J288" s="64"/>
      <c r="K288" s="64"/>
      <c r="L288" s="64"/>
      <c r="M288" s="98"/>
      <c r="N288" s="70"/>
      <c r="O288" s="5"/>
      <c r="P288" s="43"/>
      <c r="Q288" s="69"/>
      <c r="R288" s="69"/>
      <c r="S288" s="69"/>
      <c r="T288" s="69"/>
      <c r="U288" s="69"/>
      <c r="V288" s="69"/>
      <c r="W288" s="69"/>
      <c r="X288" s="69"/>
      <c r="Y288" s="69"/>
      <c r="Z288" s="69"/>
      <c r="AA288" s="69"/>
      <c r="AB288" s="69"/>
      <c r="AC288" s="69"/>
    </row>
    <row r="289" ht="12.0" customHeight="1" outlineLevel="1">
      <c r="A289" s="46"/>
      <c r="B289" s="47"/>
      <c r="C289" s="58"/>
      <c r="D289" s="61"/>
      <c r="E289" s="61"/>
      <c r="F289" s="61"/>
      <c r="G289" s="61"/>
      <c r="H289" s="62"/>
      <c r="I289" s="50"/>
      <c r="J289" s="50"/>
      <c r="K289" s="50"/>
      <c r="L289" s="50"/>
      <c r="M289" s="59"/>
      <c r="N289" s="60"/>
      <c r="O289" s="5"/>
      <c r="P289" s="43"/>
      <c r="Q289" s="69"/>
      <c r="R289" s="69"/>
      <c r="S289" s="69"/>
      <c r="T289" s="69"/>
      <c r="U289" s="69"/>
      <c r="V289" s="69"/>
      <c r="W289" s="69"/>
      <c r="X289" s="69"/>
      <c r="Y289" s="69"/>
      <c r="Z289" s="69"/>
      <c r="AA289" s="69"/>
      <c r="AB289" s="69"/>
      <c r="AC289" s="69"/>
    </row>
    <row r="290" ht="12.0" customHeight="1" outlineLevel="1">
      <c r="A290" s="14" t="s">
        <v>422</v>
      </c>
      <c r="B290" s="70" t="s">
        <v>423</v>
      </c>
      <c r="C290" s="96"/>
      <c r="D290" s="97"/>
      <c r="E290" s="97"/>
      <c r="F290" s="97"/>
      <c r="G290" s="97"/>
      <c r="H290" s="70"/>
      <c r="I290" s="64"/>
      <c r="J290" s="64"/>
      <c r="K290" s="64"/>
      <c r="L290" s="64"/>
      <c r="M290" s="98"/>
      <c r="N290" s="70"/>
      <c r="O290" s="5"/>
      <c r="P290" s="43"/>
      <c r="Q290" s="69"/>
      <c r="R290" s="69"/>
      <c r="S290" s="69"/>
      <c r="T290" s="69"/>
      <c r="U290" s="69"/>
      <c r="V290" s="69"/>
      <c r="W290" s="69"/>
      <c r="X290" s="69"/>
      <c r="Y290" s="69"/>
      <c r="Z290" s="69"/>
      <c r="AA290" s="69"/>
      <c r="AB290" s="69"/>
      <c r="AC290" s="69"/>
    </row>
    <row r="291" ht="12.0" customHeight="1" outlineLevel="1">
      <c r="A291" s="92"/>
      <c r="B291" s="93"/>
      <c r="C291" s="94"/>
      <c r="D291" s="61"/>
      <c r="E291" s="61"/>
      <c r="F291" s="61"/>
      <c r="G291" s="61"/>
      <c r="H291" s="62"/>
      <c r="I291" s="50"/>
      <c r="J291" s="50"/>
      <c r="K291" s="50"/>
      <c r="L291" s="50"/>
      <c r="M291" s="95"/>
      <c r="N291" s="60"/>
      <c r="O291" s="5"/>
      <c r="P291" s="43"/>
      <c r="Q291" s="44"/>
      <c r="R291" s="44"/>
      <c r="S291" s="44"/>
      <c r="T291" s="44"/>
      <c r="U291" s="44"/>
      <c r="V291" s="44"/>
      <c r="W291" s="44"/>
      <c r="X291" s="44"/>
      <c r="Y291" s="44"/>
      <c r="Z291" s="44"/>
      <c r="AA291" s="44"/>
      <c r="AB291" s="44"/>
      <c r="AC291" s="44"/>
    </row>
    <row r="292" ht="12.0" customHeight="1" outlineLevel="1">
      <c r="A292" s="14" t="s">
        <v>424</v>
      </c>
      <c r="B292" s="70" t="s">
        <v>425</v>
      </c>
      <c r="C292" s="96"/>
      <c r="D292" s="97"/>
      <c r="E292" s="97"/>
      <c r="F292" s="97"/>
      <c r="G292" s="97"/>
      <c r="H292" s="70"/>
      <c r="I292" s="64"/>
      <c r="J292" s="64"/>
      <c r="K292" s="64"/>
      <c r="L292" s="64"/>
      <c r="M292" s="98"/>
      <c r="N292" s="70"/>
      <c r="O292" s="5"/>
      <c r="P292" s="43"/>
      <c r="Q292" s="44"/>
      <c r="R292" s="44"/>
      <c r="S292" s="44"/>
      <c r="T292" s="44"/>
      <c r="U292" s="44"/>
      <c r="V292" s="44"/>
      <c r="W292" s="44"/>
      <c r="X292" s="44"/>
      <c r="Y292" s="44"/>
      <c r="Z292" s="44"/>
      <c r="AA292" s="44"/>
      <c r="AB292" s="44"/>
      <c r="AC292" s="44"/>
    </row>
    <row r="293" ht="12.0" customHeight="1" outlineLevel="1">
      <c r="A293" s="92"/>
      <c r="B293" s="93"/>
      <c r="C293" s="94"/>
      <c r="D293" s="61"/>
      <c r="E293" s="61"/>
      <c r="F293" s="61"/>
      <c r="G293" s="61"/>
      <c r="H293" s="62"/>
      <c r="I293" s="50"/>
      <c r="J293" s="50"/>
      <c r="K293" s="50"/>
      <c r="L293" s="50"/>
      <c r="M293" s="95"/>
      <c r="N293" s="60"/>
      <c r="O293" s="5"/>
      <c r="P293" s="43"/>
      <c r="Q293" s="44"/>
      <c r="R293" s="44"/>
      <c r="S293" s="44"/>
      <c r="T293" s="44"/>
      <c r="U293" s="44"/>
      <c r="V293" s="44"/>
      <c r="W293" s="44"/>
      <c r="X293" s="44"/>
      <c r="Y293" s="44"/>
      <c r="Z293" s="44"/>
      <c r="AA293" s="44"/>
      <c r="AB293" s="44"/>
      <c r="AC293" s="44"/>
    </row>
    <row r="294" ht="12.0" customHeight="1" outlineLevel="1">
      <c r="A294" s="147" t="s">
        <v>426</v>
      </c>
      <c r="B294" s="125" t="s">
        <v>427</v>
      </c>
      <c r="C294" s="148" t="s">
        <v>145</v>
      </c>
      <c r="D294" s="83" t="s">
        <v>428</v>
      </c>
      <c r="E294" s="83" t="s">
        <v>429</v>
      </c>
      <c r="F294" s="83" t="s">
        <v>430</v>
      </c>
      <c r="G294" s="85"/>
      <c r="H294" s="84"/>
      <c r="I294" s="87">
        <f>IFERROR(100*STDEV(D295:H295)/AVERAGE(D295:H295),"")</f>
        <v>27.21486526</v>
      </c>
      <c r="J294" s="39">
        <f>IFERROR((AVERAGE(D295:H295)-IFERROR(STDEV(D295:H295),0)),"")</f>
        <v>534.1215805</v>
      </c>
      <c r="K294" s="39">
        <f>IFERROR(AVERAGE(D295:H295)+IFERROR(STDEV(D295:H295),0),"")</f>
        <v>933.5450862</v>
      </c>
      <c r="L294" s="40">
        <f>IF(COUNTA(D295:H295)&gt;2,IF(I294&gt;25,AVERAGEIFS(D295:H295,D295:H295,"&gt;"&amp;J294,D295:H295,"&lt;"&amp;K294),AVERAGE(D295:H295)),MIN(D295,E295))</f>
        <v>847.565</v>
      </c>
      <c r="M294" s="88">
        <v>44660.0</v>
      </c>
      <c r="N294" s="82" t="s">
        <v>231</v>
      </c>
      <c r="O294" s="5"/>
      <c r="P294" s="43"/>
      <c r="Q294" s="44"/>
      <c r="R294" s="44"/>
      <c r="S294" s="44"/>
      <c r="T294" s="44"/>
      <c r="U294" s="44"/>
      <c r="V294" s="44"/>
      <c r="W294" s="44"/>
      <c r="X294" s="44"/>
      <c r="Y294" s="44"/>
      <c r="Z294" s="44"/>
      <c r="AA294" s="44"/>
      <c r="AB294" s="44"/>
      <c r="AC294" s="44"/>
    </row>
    <row r="295" ht="12.0" customHeight="1" outlineLevel="1">
      <c r="A295" s="10"/>
      <c r="B295" s="45"/>
      <c r="C295" s="45"/>
      <c r="D295" s="84">
        <v>506.37</v>
      </c>
      <c r="E295" s="84">
        <v>814.7</v>
      </c>
      <c r="F295" s="84">
        <v>880.43</v>
      </c>
      <c r="G295" s="84"/>
      <c r="H295" s="84"/>
      <c r="I295" s="45"/>
      <c r="J295" s="45"/>
      <c r="K295" s="45"/>
      <c r="L295" s="45"/>
      <c r="M295" s="45"/>
      <c r="N295" s="45"/>
      <c r="O295" s="5"/>
      <c r="P295" s="43"/>
      <c r="Q295" s="44"/>
      <c r="R295" s="44"/>
      <c r="S295" s="44"/>
      <c r="T295" s="44"/>
      <c r="U295" s="44"/>
      <c r="V295" s="44"/>
      <c r="W295" s="44"/>
      <c r="X295" s="44"/>
      <c r="Y295" s="44"/>
      <c r="Z295" s="44"/>
      <c r="AA295" s="44"/>
      <c r="AB295" s="44"/>
      <c r="AC295" s="44"/>
    </row>
    <row r="296" ht="12.0" customHeight="1" outlineLevel="1">
      <c r="A296" s="92"/>
      <c r="B296" s="93"/>
      <c r="C296" s="94"/>
      <c r="D296" s="61"/>
      <c r="E296" s="61"/>
      <c r="F296" s="61"/>
      <c r="G296" s="61"/>
      <c r="H296" s="62"/>
      <c r="I296" s="50"/>
      <c r="J296" s="50"/>
      <c r="K296" s="50"/>
      <c r="L296" s="50"/>
      <c r="M296" s="95"/>
      <c r="N296" s="60"/>
      <c r="O296" s="5"/>
      <c r="P296" s="43"/>
      <c r="Q296" s="44"/>
      <c r="R296" s="44"/>
      <c r="S296" s="44"/>
      <c r="T296" s="44"/>
      <c r="U296" s="44"/>
      <c r="V296" s="44"/>
      <c r="W296" s="44"/>
      <c r="X296" s="44"/>
      <c r="Y296" s="44"/>
      <c r="Z296" s="44"/>
      <c r="AA296" s="44"/>
      <c r="AB296" s="44"/>
      <c r="AC296" s="44"/>
    </row>
    <row r="297" ht="12.0" customHeight="1" outlineLevel="1">
      <c r="A297" s="14" t="s">
        <v>431</v>
      </c>
      <c r="B297" s="70" t="s">
        <v>432</v>
      </c>
      <c r="C297" s="96"/>
      <c r="D297" s="97"/>
      <c r="E297" s="97"/>
      <c r="F297" s="97"/>
      <c r="G297" s="97"/>
      <c r="H297" s="70"/>
      <c r="I297" s="64"/>
      <c r="J297" s="64"/>
      <c r="K297" s="64"/>
      <c r="L297" s="64"/>
      <c r="M297" s="98"/>
      <c r="N297" s="70"/>
      <c r="O297" s="5"/>
      <c r="P297" s="43"/>
      <c r="Q297" s="44"/>
      <c r="R297" s="44"/>
      <c r="S297" s="44"/>
      <c r="T297" s="44"/>
      <c r="U297" s="44"/>
      <c r="V297" s="44"/>
      <c r="W297" s="44"/>
      <c r="X297" s="44"/>
      <c r="Y297" s="44"/>
      <c r="Z297" s="44"/>
      <c r="AA297" s="44"/>
      <c r="AB297" s="44"/>
      <c r="AC297" s="44"/>
    </row>
    <row r="298" ht="12.0" customHeight="1" outlineLevel="1">
      <c r="A298" s="46"/>
      <c r="B298" s="47"/>
      <c r="C298" s="58"/>
      <c r="D298" s="61"/>
      <c r="E298" s="61"/>
      <c r="F298" s="61"/>
      <c r="G298" s="61"/>
      <c r="H298" s="62"/>
      <c r="I298" s="50"/>
      <c r="J298" s="50"/>
      <c r="K298" s="50"/>
      <c r="L298" s="50"/>
      <c r="M298" s="59"/>
      <c r="N298" s="60"/>
      <c r="O298" s="5"/>
      <c r="P298" s="43"/>
      <c r="Q298" s="69"/>
      <c r="R298" s="69"/>
      <c r="S298" s="69"/>
      <c r="T298" s="69"/>
      <c r="U298" s="69"/>
      <c r="V298" s="69"/>
      <c r="W298" s="69"/>
      <c r="X298" s="69"/>
      <c r="Y298" s="69"/>
      <c r="Z298" s="69"/>
      <c r="AA298" s="69"/>
      <c r="AB298" s="69"/>
      <c r="AC298" s="69"/>
    </row>
    <row r="299" ht="12.0" customHeight="1">
      <c r="A299" s="29" t="s">
        <v>433</v>
      </c>
      <c r="B299" s="141" t="s">
        <v>434</v>
      </c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7"/>
      <c r="O299" s="5"/>
      <c r="P299" s="43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</row>
    <row r="300" ht="12.0" customHeight="1" outlineLevel="1">
      <c r="A300" s="149" t="s">
        <v>435</v>
      </c>
      <c r="B300" s="60"/>
      <c r="C300" s="58"/>
      <c r="D300" s="47"/>
      <c r="E300" s="47"/>
      <c r="F300" s="47"/>
      <c r="G300" s="47"/>
      <c r="H300" s="60"/>
      <c r="I300" s="50"/>
      <c r="J300" s="50"/>
      <c r="K300" s="50"/>
      <c r="L300" s="50"/>
      <c r="M300" s="150"/>
      <c r="N300" s="60"/>
      <c r="O300" s="5"/>
      <c r="P300" s="43"/>
    </row>
    <row r="301" ht="12.0" customHeight="1" outlineLevel="1">
      <c r="A301" s="137"/>
      <c r="B301" s="151"/>
      <c r="C301" s="152"/>
      <c r="D301" s="36"/>
      <c r="E301" s="36"/>
      <c r="F301" s="36"/>
      <c r="G301" s="36"/>
      <c r="H301" s="37"/>
      <c r="I301" s="153"/>
      <c r="J301" s="154"/>
      <c r="K301" s="154"/>
      <c r="L301" s="64"/>
      <c r="M301" s="155"/>
      <c r="N301" s="60"/>
      <c r="O301" s="5"/>
      <c r="P301" s="43"/>
    </row>
    <row r="302" ht="12.0" customHeight="1">
      <c r="A302" s="29" t="s">
        <v>436</v>
      </c>
      <c r="B302" s="30" t="s">
        <v>437</v>
      </c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7"/>
      <c r="O302" s="5"/>
      <c r="P302" s="43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</row>
    <row r="303" ht="12.0" customHeight="1" outlineLevel="1">
      <c r="A303" s="76"/>
      <c r="B303" s="73"/>
      <c r="C303" s="71"/>
      <c r="D303" s="72"/>
      <c r="E303" s="72"/>
      <c r="F303" s="72"/>
      <c r="G303" s="72"/>
      <c r="H303" s="73"/>
      <c r="I303" s="74"/>
      <c r="J303" s="74"/>
      <c r="K303" s="74"/>
      <c r="L303" s="74"/>
      <c r="M303" s="75"/>
      <c r="N303" s="73"/>
      <c r="O303" s="5"/>
      <c r="P303" s="43"/>
    </row>
    <row r="304" ht="12.0" customHeight="1" outlineLevel="1">
      <c r="A304" s="76"/>
      <c r="B304" s="73"/>
      <c r="C304" s="71"/>
      <c r="D304" s="72"/>
      <c r="E304" s="72"/>
      <c r="F304" s="72"/>
      <c r="G304" s="72"/>
      <c r="H304" s="73"/>
      <c r="I304" s="74"/>
      <c r="J304" s="74"/>
      <c r="K304" s="74"/>
      <c r="L304" s="74"/>
      <c r="M304" s="75"/>
      <c r="N304" s="73"/>
      <c r="O304" s="5"/>
      <c r="P304" s="43"/>
    </row>
    <row r="305" ht="12.0" customHeight="1">
      <c r="A305" s="29" t="s">
        <v>438</v>
      </c>
      <c r="B305" s="30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7"/>
      <c r="O305" s="5"/>
      <c r="P305" s="43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</row>
    <row r="306" ht="12.0" customHeight="1" outlineLevel="1">
      <c r="A306" s="76"/>
      <c r="B306" s="73"/>
      <c r="C306" s="71"/>
      <c r="D306" s="72"/>
      <c r="E306" s="72"/>
      <c r="F306" s="72"/>
      <c r="G306" s="72"/>
      <c r="H306" s="73"/>
      <c r="I306" s="74"/>
      <c r="J306" s="74"/>
      <c r="K306" s="74"/>
      <c r="L306" s="74"/>
      <c r="M306" s="75"/>
      <c r="N306" s="73"/>
      <c r="O306" s="5"/>
      <c r="P306" s="43"/>
    </row>
    <row r="307" ht="12.0" customHeight="1" outlineLevel="1">
      <c r="A307" s="76"/>
      <c r="B307" s="73"/>
      <c r="C307" s="71"/>
      <c r="D307" s="72"/>
      <c r="E307" s="72"/>
      <c r="F307" s="72"/>
      <c r="G307" s="72"/>
      <c r="H307" s="73"/>
      <c r="I307" s="74"/>
      <c r="J307" s="74"/>
      <c r="K307" s="74"/>
      <c r="L307" s="74"/>
      <c r="M307" s="75"/>
      <c r="N307" s="73"/>
      <c r="O307" s="5"/>
      <c r="P307" s="43"/>
    </row>
    <row r="308" ht="12.0" customHeight="1" outlineLevel="1">
      <c r="A308" s="76"/>
      <c r="B308" s="73"/>
      <c r="C308" s="71"/>
      <c r="D308" s="72"/>
      <c r="E308" s="72"/>
      <c r="F308" s="72"/>
      <c r="G308" s="72"/>
      <c r="H308" s="73"/>
      <c r="I308" s="74"/>
      <c r="J308" s="74"/>
      <c r="K308" s="74"/>
      <c r="L308" s="74"/>
      <c r="M308" s="75"/>
      <c r="N308" s="73"/>
      <c r="O308" s="5"/>
      <c r="P308" s="43"/>
    </row>
    <row r="309" ht="12.0" customHeight="1">
      <c r="A309" s="29" t="s">
        <v>439</v>
      </c>
      <c r="B309" s="30" t="s">
        <v>440</v>
      </c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7"/>
      <c r="O309" s="5"/>
      <c r="P309" s="43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</row>
    <row r="310" ht="12.0" customHeight="1" outlineLevel="1">
      <c r="A310" s="76"/>
      <c r="B310" s="73"/>
      <c r="C310" s="71"/>
      <c r="D310" s="72"/>
      <c r="E310" s="72"/>
      <c r="F310" s="72"/>
      <c r="G310" s="72"/>
      <c r="H310" s="73"/>
      <c r="I310" s="74"/>
      <c r="J310" s="74"/>
      <c r="K310" s="74"/>
      <c r="L310" s="74"/>
      <c r="M310" s="75"/>
      <c r="N310" s="73"/>
      <c r="O310" s="5"/>
      <c r="P310" s="43"/>
    </row>
    <row r="311" ht="12.0" customHeight="1" outlineLevel="1">
      <c r="A311" s="76"/>
      <c r="B311" s="73"/>
      <c r="C311" s="71"/>
      <c r="D311" s="72"/>
      <c r="E311" s="72"/>
      <c r="F311" s="72"/>
      <c r="G311" s="72"/>
      <c r="H311" s="73"/>
      <c r="I311" s="74"/>
      <c r="J311" s="74"/>
      <c r="K311" s="74"/>
      <c r="L311" s="74"/>
      <c r="M311" s="75"/>
      <c r="N311" s="73"/>
      <c r="O311" s="5"/>
      <c r="P311" s="43"/>
    </row>
    <row r="312" ht="12.0" customHeight="1" outlineLevel="1">
      <c r="A312" s="76"/>
      <c r="B312" s="73"/>
      <c r="C312" s="71"/>
      <c r="D312" s="72"/>
      <c r="E312" s="72"/>
      <c r="F312" s="72"/>
      <c r="G312" s="72"/>
      <c r="H312" s="73"/>
      <c r="I312" s="74"/>
      <c r="J312" s="74"/>
      <c r="K312" s="74"/>
      <c r="L312" s="74"/>
      <c r="M312" s="75"/>
      <c r="N312" s="73"/>
      <c r="O312" s="5"/>
      <c r="P312" s="43"/>
    </row>
    <row r="313" ht="12.0" customHeight="1">
      <c r="A313" s="29" t="s">
        <v>441</v>
      </c>
      <c r="B313" s="30" t="s">
        <v>442</v>
      </c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7"/>
      <c r="O313" s="5"/>
      <c r="P313" s="43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</row>
    <row r="314" ht="12.0" customHeight="1" outlineLevel="1">
      <c r="A314" s="149"/>
      <c r="B314" s="60"/>
      <c r="C314" s="58"/>
      <c r="D314" s="47"/>
      <c r="E314" s="47"/>
      <c r="F314" s="47"/>
      <c r="G314" s="47"/>
      <c r="H314" s="60"/>
      <c r="I314" s="50"/>
      <c r="J314" s="50"/>
      <c r="K314" s="50"/>
      <c r="L314" s="50"/>
      <c r="M314" s="150"/>
      <c r="N314" s="60"/>
      <c r="O314" s="5"/>
      <c r="P314" s="43"/>
    </row>
    <row r="315" ht="12.0" customHeight="1">
      <c r="A315" s="29" t="s">
        <v>443</v>
      </c>
      <c r="B315" s="30" t="s">
        <v>444</v>
      </c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7"/>
      <c r="O315" s="5"/>
      <c r="P315" s="43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</row>
    <row r="316" ht="12.0" customHeight="1" outlineLevel="1">
      <c r="A316" s="14" t="s">
        <v>445</v>
      </c>
      <c r="B316" s="70" t="s">
        <v>446</v>
      </c>
      <c r="C316" s="71"/>
      <c r="D316" s="72"/>
      <c r="E316" s="72"/>
      <c r="F316" s="72"/>
      <c r="G316" s="72"/>
      <c r="H316" s="73"/>
      <c r="I316" s="74"/>
      <c r="J316" s="74"/>
      <c r="K316" s="74"/>
      <c r="L316" s="74"/>
      <c r="M316" s="75"/>
      <c r="N316" s="73"/>
      <c r="O316" s="5"/>
      <c r="P316" s="43"/>
    </row>
    <row r="317" ht="12.0" customHeight="1" outlineLevel="1">
      <c r="A317" s="76"/>
      <c r="B317" s="73"/>
      <c r="C317" s="71"/>
      <c r="D317" s="72"/>
      <c r="E317" s="72"/>
      <c r="F317" s="72"/>
      <c r="G317" s="72"/>
      <c r="H317" s="73"/>
      <c r="I317" s="74"/>
      <c r="J317" s="74"/>
      <c r="K317" s="74"/>
      <c r="L317" s="74"/>
      <c r="M317" s="75"/>
      <c r="N317" s="73"/>
      <c r="O317" s="5"/>
      <c r="P317" s="43"/>
    </row>
    <row r="318" ht="12.0" customHeight="1" outlineLevel="1">
      <c r="A318" s="76"/>
      <c r="B318" s="73"/>
      <c r="C318" s="71"/>
      <c r="D318" s="72"/>
      <c r="E318" s="72"/>
      <c r="F318" s="72"/>
      <c r="G318" s="72"/>
      <c r="H318" s="73"/>
      <c r="I318" s="74"/>
      <c r="J318" s="74"/>
      <c r="K318" s="74"/>
      <c r="L318" s="74"/>
      <c r="M318" s="75"/>
      <c r="N318" s="73"/>
      <c r="O318" s="5"/>
      <c r="P318" s="43"/>
    </row>
    <row r="319" ht="12.0" customHeight="1" outlineLevel="1">
      <c r="A319" s="14" t="s">
        <v>447</v>
      </c>
      <c r="B319" s="70" t="s">
        <v>448</v>
      </c>
      <c r="C319" s="71"/>
      <c r="D319" s="72"/>
      <c r="E319" s="72"/>
      <c r="F319" s="72"/>
      <c r="G319" s="72"/>
      <c r="H319" s="73"/>
      <c r="I319" s="74"/>
      <c r="J319" s="74"/>
      <c r="K319" s="74"/>
      <c r="L319" s="74"/>
      <c r="M319" s="75"/>
      <c r="N319" s="73"/>
      <c r="O319" s="5"/>
      <c r="P319" s="43"/>
    </row>
    <row r="320" ht="12.0" customHeight="1" outlineLevel="1">
      <c r="A320" s="76"/>
      <c r="B320" s="73"/>
      <c r="C320" s="71"/>
      <c r="D320" s="72"/>
      <c r="E320" s="72"/>
      <c r="F320" s="72"/>
      <c r="G320" s="72"/>
      <c r="H320" s="73"/>
      <c r="I320" s="74"/>
      <c r="J320" s="74"/>
      <c r="K320" s="74"/>
      <c r="L320" s="74"/>
      <c r="M320" s="75"/>
      <c r="N320" s="73"/>
      <c r="O320" s="5"/>
      <c r="P320" s="43"/>
    </row>
    <row r="321" ht="12.0" customHeight="1" outlineLevel="1">
      <c r="A321" s="76"/>
      <c r="B321" s="73"/>
      <c r="C321" s="71"/>
      <c r="D321" s="72"/>
      <c r="E321" s="72"/>
      <c r="F321" s="72"/>
      <c r="G321" s="72"/>
      <c r="H321" s="73"/>
      <c r="I321" s="74"/>
      <c r="J321" s="74"/>
      <c r="K321" s="74"/>
      <c r="L321" s="74"/>
      <c r="M321" s="75"/>
      <c r="N321" s="73"/>
      <c r="O321" s="5"/>
      <c r="P321" s="43"/>
    </row>
    <row r="322" ht="12.0" customHeight="1">
      <c r="A322" s="29" t="s">
        <v>449</v>
      </c>
      <c r="B322" s="30" t="s">
        <v>450</v>
      </c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7"/>
      <c r="O322" s="5"/>
      <c r="P322" s="43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</row>
    <row r="323" ht="12.0" customHeight="1" outlineLevel="1">
      <c r="A323" s="14"/>
      <c r="B323" s="70"/>
      <c r="C323" s="77"/>
      <c r="D323" s="78"/>
      <c r="E323" s="78"/>
      <c r="F323" s="78"/>
      <c r="G323" s="78"/>
      <c r="H323" s="79"/>
      <c r="I323" s="74"/>
      <c r="J323" s="74"/>
      <c r="K323" s="74"/>
      <c r="L323" s="74"/>
      <c r="M323" s="80"/>
      <c r="N323" s="79"/>
      <c r="O323" s="5"/>
      <c r="P323" s="43"/>
      <c r="Q323" s="156"/>
      <c r="R323" s="156"/>
      <c r="S323" s="156"/>
      <c r="T323" s="156"/>
      <c r="U323" s="156"/>
      <c r="V323" s="156"/>
      <c r="W323" s="156"/>
      <c r="X323" s="156"/>
      <c r="Y323" s="156"/>
      <c r="Z323" s="156"/>
      <c r="AA323" s="156"/>
      <c r="AB323" s="156"/>
      <c r="AC323" s="156"/>
    </row>
    <row r="324" ht="12.0" customHeight="1" outlineLevel="1">
      <c r="A324" s="14" t="s">
        <v>451</v>
      </c>
      <c r="B324" s="70" t="s">
        <v>452</v>
      </c>
      <c r="C324" s="77"/>
      <c r="D324" s="78"/>
      <c r="E324" s="78"/>
      <c r="F324" s="78"/>
      <c r="G324" s="78"/>
      <c r="H324" s="79"/>
      <c r="I324" s="74"/>
      <c r="J324" s="74"/>
      <c r="K324" s="74"/>
      <c r="L324" s="74"/>
      <c r="M324" s="80"/>
      <c r="N324" s="79"/>
      <c r="O324" s="5"/>
      <c r="P324" s="43"/>
      <c r="Q324" s="156"/>
      <c r="R324" s="156"/>
      <c r="S324" s="156"/>
      <c r="T324" s="156"/>
      <c r="U324" s="156"/>
      <c r="V324" s="156"/>
      <c r="W324" s="156"/>
      <c r="X324" s="156"/>
      <c r="Y324" s="156"/>
      <c r="Z324" s="156"/>
      <c r="AA324" s="156"/>
      <c r="AB324" s="156"/>
      <c r="AC324" s="156"/>
    </row>
    <row r="325" ht="12.0" customHeight="1" outlineLevel="1">
      <c r="A325" s="53" t="s">
        <v>453</v>
      </c>
      <c r="B325" s="54" t="s">
        <v>454</v>
      </c>
      <c r="C325" s="53" t="s">
        <v>38</v>
      </c>
      <c r="D325" s="61" t="s">
        <v>455</v>
      </c>
      <c r="E325" s="61"/>
      <c r="F325" s="61"/>
      <c r="G325" s="61"/>
      <c r="H325" s="61"/>
      <c r="I325" s="38" t="str">
        <f>IFERROR(100*STDEV(D326:H326)/AVERAGE(D326:H326),"")</f>
        <v/>
      </c>
      <c r="J325" s="39">
        <f>IFERROR((AVERAGE(D326:H326)-IFERROR(STDEV(D326:H326),0)),"")</f>
        <v>1839.39</v>
      </c>
      <c r="K325" s="39">
        <f>IFERROR(AVERAGE(D326:H326)+IFERROR(STDEV(D326:H326),0),"")</f>
        <v>1839.39</v>
      </c>
      <c r="L325" s="40">
        <f>IF(COUNTA(D326:H326)&gt;2,IF(I325&gt;25,AVERAGEIFS(D326:H326,D326:H326,"&gt;"&amp;J325,D326:H326,"&lt;"&amp;K325),AVERAGE(D326:H326)),MIN(D326,E326))</f>
        <v>1839.39</v>
      </c>
      <c r="M325" s="41">
        <v>44682.0</v>
      </c>
      <c r="N325" s="42"/>
      <c r="O325" s="5"/>
      <c r="P325" s="43"/>
      <c r="Q325" s="69"/>
      <c r="R325" s="69"/>
      <c r="S325" s="69"/>
      <c r="T325" s="69"/>
      <c r="U325" s="69"/>
      <c r="V325" s="69"/>
      <c r="W325" s="69"/>
      <c r="X325" s="69"/>
      <c r="Y325" s="69"/>
      <c r="Z325" s="69"/>
      <c r="AA325" s="69"/>
      <c r="AB325" s="69"/>
      <c r="AC325" s="69"/>
    </row>
    <row r="326" ht="12.0" customHeight="1" outlineLevel="1">
      <c r="A326" s="45"/>
      <c r="B326" s="45"/>
      <c r="C326" s="45"/>
      <c r="D326" s="36">
        <v>1839.39</v>
      </c>
      <c r="E326" s="36"/>
      <c r="F326" s="36"/>
      <c r="G326" s="36"/>
      <c r="H326" s="36"/>
      <c r="I326" s="10"/>
      <c r="J326" s="45"/>
      <c r="K326" s="45"/>
      <c r="L326" s="45"/>
      <c r="M326" s="45"/>
      <c r="N326" s="45"/>
      <c r="O326" s="5"/>
      <c r="P326" s="43"/>
      <c r="Q326" s="69"/>
      <c r="R326" s="69"/>
      <c r="S326" s="69"/>
      <c r="T326" s="69"/>
      <c r="U326" s="69"/>
      <c r="V326" s="69"/>
      <c r="W326" s="69"/>
      <c r="X326" s="69"/>
      <c r="Y326" s="69"/>
      <c r="Z326" s="69"/>
      <c r="AA326" s="69"/>
      <c r="AB326" s="69"/>
      <c r="AC326" s="69"/>
    </row>
    <row r="327" ht="12.0" customHeight="1" outlineLevel="1">
      <c r="A327" s="53" t="s">
        <v>456</v>
      </c>
      <c r="B327" s="54" t="s">
        <v>457</v>
      </c>
      <c r="C327" s="53" t="s">
        <v>458</v>
      </c>
      <c r="D327" s="61" t="s">
        <v>84</v>
      </c>
      <c r="E327" s="61" t="s">
        <v>90</v>
      </c>
      <c r="F327" s="61" t="s">
        <v>77</v>
      </c>
      <c r="G327" s="61" t="s">
        <v>459</v>
      </c>
      <c r="H327" s="61" t="s">
        <v>80</v>
      </c>
      <c r="I327" s="38">
        <f>IFERROR(100*STDEV(D328:H328)/AVERAGE(D328:H328),"")</f>
        <v>19.69491337</v>
      </c>
      <c r="J327" s="39">
        <f>IFERROR((AVERAGE(D328:H328)-IFERROR(STDEV(D328:H328),0)),"")</f>
        <v>7.511737804</v>
      </c>
      <c r="K327" s="39">
        <f>IFERROR(AVERAGE(D328:H328)+IFERROR(STDEV(D328:H328),0),"")</f>
        <v>11.1962622</v>
      </c>
      <c r="L327" s="40">
        <f>IF(COUNTA(D328:H328)&gt;2,IF(I327&gt;25,AVERAGEIFS(D328:H328,D328:H328,"&gt;"&amp;J327,D328:H328,"&lt;"&amp;K327),AVERAGE(D328:H328)),MIN(D328,E328))</f>
        <v>9.354</v>
      </c>
      <c r="M327" s="41">
        <v>44750.0</v>
      </c>
      <c r="N327" s="42" t="s">
        <v>24</v>
      </c>
      <c r="O327" s="5"/>
      <c r="P327" s="43"/>
      <c r="Q327" s="69"/>
      <c r="R327" s="69"/>
      <c r="S327" s="69"/>
      <c r="T327" s="69"/>
      <c r="U327" s="69"/>
      <c r="V327" s="69"/>
      <c r="W327" s="69"/>
      <c r="X327" s="69"/>
      <c r="Y327" s="69"/>
      <c r="Z327" s="69"/>
      <c r="AA327" s="69"/>
      <c r="AB327" s="69"/>
      <c r="AC327" s="69"/>
    </row>
    <row r="328" ht="12.0" customHeight="1" outlineLevel="1">
      <c r="A328" s="45"/>
      <c r="B328" s="45"/>
      <c r="C328" s="45"/>
      <c r="D328" s="36">
        <v>9.8</v>
      </c>
      <c r="E328" s="36">
        <v>10.85</v>
      </c>
      <c r="F328" s="36">
        <v>9.99</v>
      </c>
      <c r="G328" s="36">
        <v>6.14</v>
      </c>
      <c r="H328" s="36">
        <v>9.99</v>
      </c>
      <c r="I328" s="10"/>
      <c r="J328" s="45"/>
      <c r="K328" s="45"/>
      <c r="L328" s="45"/>
      <c r="M328" s="45"/>
      <c r="N328" s="45"/>
      <c r="O328" s="5"/>
      <c r="P328" s="43"/>
      <c r="Q328" s="69"/>
      <c r="R328" s="69"/>
      <c r="S328" s="69"/>
      <c r="T328" s="69"/>
      <c r="U328" s="69"/>
      <c r="V328" s="69"/>
      <c r="W328" s="69"/>
      <c r="X328" s="69"/>
      <c r="Y328" s="69"/>
      <c r="Z328" s="69"/>
      <c r="AA328" s="69"/>
      <c r="AB328" s="69"/>
      <c r="AC328" s="69"/>
    </row>
    <row r="329" ht="12.0" customHeight="1" outlineLevel="1">
      <c r="A329" s="46"/>
      <c r="B329" s="47"/>
      <c r="C329" s="58"/>
      <c r="D329" s="61"/>
      <c r="E329" s="61"/>
      <c r="F329" s="61"/>
      <c r="G329" s="61"/>
      <c r="H329" s="62"/>
      <c r="I329" s="50"/>
      <c r="J329" s="50"/>
      <c r="K329" s="50"/>
      <c r="L329" s="50"/>
      <c r="M329" s="59"/>
      <c r="N329" s="60"/>
      <c r="O329" s="5"/>
      <c r="P329" s="43"/>
    </row>
    <row r="330" ht="12.0" customHeight="1" outlineLevel="1">
      <c r="A330" s="14" t="s">
        <v>460</v>
      </c>
      <c r="B330" s="70" t="s">
        <v>461</v>
      </c>
      <c r="C330" s="77"/>
      <c r="D330" s="78"/>
      <c r="E330" s="78"/>
      <c r="F330" s="78"/>
      <c r="G330" s="78"/>
      <c r="H330" s="79"/>
      <c r="I330" s="74"/>
      <c r="J330" s="74"/>
      <c r="K330" s="74"/>
      <c r="L330" s="74"/>
      <c r="M330" s="80"/>
      <c r="N330" s="79"/>
      <c r="O330" s="5"/>
      <c r="P330" s="43"/>
      <c r="Q330" s="156"/>
      <c r="R330" s="156"/>
      <c r="S330" s="156"/>
      <c r="T330" s="156"/>
      <c r="U330" s="156"/>
      <c r="V330" s="156"/>
      <c r="W330" s="156"/>
      <c r="X330" s="156"/>
      <c r="Y330" s="156"/>
      <c r="Z330" s="156"/>
      <c r="AA330" s="156"/>
      <c r="AB330" s="156"/>
      <c r="AC330" s="156"/>
    </row>
    <row r="331" ht="12.0" customHeight="1" outlineLevel="1">
      <c r="A331" s="157"/>
      <c r="B331" s="60"/>
      <c r="C331" s="157"/>
      <c r="D331" s="72"/>
      <c r="E331" s="72"/>
      <c r="F331" s="72"/>
      <c r="G331" s="72"/>
      <c r="H331" s="73"/>
      <c r="I331" s="74"/>
      <c r="J331" s="74"/>
      <c r="K331" s="74"/>
      <c r="L331" s="74"/>
      <c r="M331" s="75"/>
      <c r="N331" s="73"/>
      <c r="O331" s="5"/>
      <c r="P331" s="43"/>
    </row>
    <row r="332" ht="12.0" customHeight="1" outlineLevel="1">
      <c r="A332" s="53" t="s">
        <v>462</v>
      </c>
      <c r="B332" s="54" t="s">
        <v>463</v>
      </c>
      <c r="C332" s="53" t="s">
        <v>38</v>
      </c>
      <c r="D332" s="61" t="s">
        <v>228</v>
      </c>
      <c r="E332" s="61" t="s">
        <v>84</v>
      </c>
      <c r="F332" s="61" t="s">
        <v>459</v>
      </c>
      <c r="G332" s="61" t="s">
        <v>80</v>
      </c>
      <c r="H332" s="61" t="s">
        <v>77</v>
      </c>
      <c r="I332" s="38">
        <f>IFERROR(100*STDEV(D333:H333)/AVERAGE(D333:H333),"")</f>
        <v>16.50085708</v>
      </c>
      <c r="J332" s="39">
        <f>IFERROR((AVERAGE(D333:H333)-IFERROR(STDEV(D333:H333),0)),"")</f>
        <v>2.901428218</v>
      </c>
      <c r="K332" s="39">
        <f>IFERROR(AVERAGE(D333:H333)+IFERROR(STDEV(D333:H333),0),"")</f>
        <v>4.048171782</v>
      </c>
      <c r="L332" s="40">
        <f>IF(COUNTA(D333:H333)&gt;2,IF(I332&gt;25,AVERAGEIFS(D333:H333,D333:H333,"&gt;"&amp;J332,D333:H333,"&lt;"&amp;K332),AVERAGE(D333:H333)),MIN(D333,E333))</f>
        <v>3.4748</v>
      </c>
      <c r="M332" s="41">
        <v>44750.0</v>
      </c>
      <c r="N332" s="42" t="s">
        <v>24</v>
      </c>
      <c r="O332" s="5"/>
      <c r="P332" s="43"/>
    </row>
    <row r="333" ht="12.0" customHeight="1" outlineLevel="1">
      <c r="A333" s="45"/>
      <c r="B333" s="45"/>
      <c r="C333" s="45"/>
      <c r="D333" s="36">
        <v>3.19</v>
      </c>
      <c r="E333" s="36">
        <v>4.47</v>
      </c>
      <c r="F333" s="36">
        <v>3.014</v>
      </c>
      <c r="G333" s="36">
        <v>3.35</v>
      </c>
      <c r="H333" s="36">
        <v>3.35</v>
      </c>
      <c r="I333" s="10"/>
      <c r="J333" s="45"/>
      <c r="K333" s="45"/>
      <c r="L333" s="45"/>
      <c r="M333" s="45"/>
      <c r="N333" s="45"/>
      <c r="O333" s="5"/>
      <c r="P333" s="43"/>
    </row>
    <row r="334" ht="12.0" customHeight="1" outlineLevel="1">
      <c r="A334" s="157"/>
      <c r="B334" s="60"/>
      <c r="C334" s="157"/>
      <c r="D334" s="72"/>
      <c r="E334" s="72"/>
      <c r="F334" s="72"/>
      <c r="G334" s="72"/>
      <c r="H334" s="73"/>
      <c r="I334" s="74"/>
      <c r="J334" s="74"/>
      <c r="K334" s="74"/>
      <c r="L334" s="74"/>
      <c r="M334" s="75"/>
      <c r="N334" s="73"/>
      <c r="O334" s="5"/>
      <c r="P334" s="43"/>
    </row>
    <row r="335" ht="12.0" customHeight="1" outlineLevel="1">
      <c r="A335" s="14" t="s">
        <v>464</v>
      </c>
      <c r="B335" s="70" t="s">
        <v>465</v>
      </c>
      <c r="C335" s="77"/>
      <c r="D335" s="78"/>
      <c r="E335" s="78"/>
      <c r="F335" s="78"/>
      <c r="G335" s="78"/>
      <c r="H335" s="79"/>
      <c r="I335" s="74"/>
      <c r="J335" s="74"/>
      <c r="K335" s="74"/>
      <c r="L335" s="74"/>
      <c r="M335" s="80"/>
      <c r="N335" s="79"/>
      <c r="O335" s="5"/>
      <c r="P335" s="43"/>
      <c r="Q335" s="156"/>
      <c r="R335" s="156"/>
      <c r="S335" s="156"/>
      <c r="T335" s="156"/>
      <c r="U335" s="156"/>
      <c r="V335" s="156"/>
      <c r="W335" s="156"/>
      <c r="X335" s="156"/>
      <c r="Y335" s="156"/>
      <c r="Z335" s="156"/>
      <c r="AA335" s="156"/>
      <c r="AB335" s="156"/>
      <c r="AC335" s="156"/>
    </row>
    <row r="336" ht="12.0" customHeight="1" outlineLevel="1">
      <c r="A336" s="158"/>
      <c r="B336" s="79"/>
      <c r="C336" s="77"/>
      <c r="D336" s="102"/>
      <c r="E336" s="102"/>
      <c r="F336" s="102"/>
      <c r="G336" s="102"/>
      <c r="H336" s="103"/>
      <c r="I336" s="50"/>
      <c r="J336" s="159"/>
      <c r="K336" s="159"/>
      <c r="L336" s="159"/>
      <c r="M336" s="155"/>
      <c r="N336" s="60"/>
      <c r="O336" s="5"/>
      <c r="P336" s="43"/>
      <c r="Q336" s="156"/>
      <c r="R336" s="156"/>
      <c r="S336" s="156"/>
      <c r="T336" s="156"/>
      <c r="U336" s="156"/>
      <c r="V336" s="156"/>
      <c r="W336" s="156"/>
      <c r="X336" s="156"/>
      <c r="Y336" s="156"/>
      <c r="Z336" s="156"/>
      <c r="AA336" s="156"/>
      <c r="AB336" s="156"/>
      <c r="AC336" s="156"/>
    </row>
    <row r="337" ht="12.0" customHeight="1" outlineLevel="1">
      <c r="A337" s="158"/>
      <c r="B337" s="79"/>
      <c r="C337" s="77"/>
      <c r="D337" s="102"/>
      <c r="E337" s="102"/>
      <c r="F337" s="102"/>
      <c r="G337" s="102"/>
      <c r="H337" s="103"/>
      <c r="I337" s="50"/>
      <c r="J337" s="159"/>
      <c r="K337" s="159"/>
      <c r="L337" s="159"/>
      <c r="M337" s="155"/>
      <c r="N337" s="60"/>
      <c r="O337" s="5"/>
      <c r="P337" s="43"/>
      <c r="Q337" s="156"/>
      <c r="R337" s="156"/>
      <c r="S337" s="156"/>
      <c r="T337" s="156"/>
      <c r="U337" s="156"/>
      <c r="V337" s="156"/>
      <c r="W337" s="156"/>
      <c r="X337" s="156"/>
      <c r="Y337" s="156"/>
      <c r="Z337" s="156"/>
      <c r="AA337" s="156"/>
      <c r="AB337" s="156"/>
      <c r="AC337" s="156"/>
    </row>
    <row r="338" ht="12.0" customHeight="1" outlineLevel="1">
      <c r="A338" s="158"/>
      <c r="B338" s="79"/>
      <c r="C338" s="77"/>
      <c r="D338" s="102"/>
      <c r="E338" s="102"/>
      <c r="F338" s="102"/>
      <c r="G338" s="102"/>
      <c r="H338" s="103"/>
      <c r="I338" s="50"/>
      <c r="J338" s="159"/>
      <c r="K338" s="159"/>
      <c r="L338" s="159"/>
      <c r="M338" s="155"/>
      <c r="N338" s="60"/>
      <c r="O338" s="5"/>
      <c r="P338" s="43"/>
      <c r="Q338" s="156"/>
      <c r="R338" s="156"/>
      <c r="S338" s="156"/>
      <c r="T338" s="156"/>
      <c r="U338" s="156"/>
      <c r="V338" s="156"/>
      <c r="W338" s="156"/>
      <c r="X338" s="156"/>
      <c r="Y338" s="156"/>
      <c r="Z338" s="156"/>
      <c r="AA338" s="156"/>
      <c r="AB338" s="156"/>
      <c r="AC338" s="156"/>
    </row>
    <row r="339" ht="12.0" customHeight="1">
      <c r="A339" s="29" t="s">
        <v>466</v>
      </c>
      <c r="B339" s="30" t="s">
        <v>467</v>
      </c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7"/>
      <c r="O339" s="5"/>
      <c r="P339" s="43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</row>
    <row r="340" ht="12.0" customHeight="1" outlineLevel="1">
      <c r="A340" s="14" t="s">
        <v>468</v>
      </c>
      <c r="B340" s="70" t="s">
        <v>469</v>
      </c>
      <c r="C340" s="77"/>
      <c r="D340" s="78"/>
      <c r="E340" s="78"/>
      <c r="F340" s="78"/>
      <c r="G340" s="78"/>
      <c r="H340" s="79"/>
      <c r="I340" s="74"/>
      <c r="J340" s="74"/>
      <c r="K340" s="74"/>
      <c r="L340" s="74"/>
      <c r="M340" s="80"/>
      <c r="N340" s="79"/>
      <c r="O340" s="5"/>
      <c r="P340" s="43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</row>
    <row r="341" ht="12.0" customHeight="1" outlineLevel="1">
      <c r="A341" s="160"/>
      <c r="B341" s="93"/>
      <c r="C341" s="94"/>
      <c r="D341" s="47"/>
      <c r="E341" s="47"/>
      <c r="F341" s="47"/>
      <c r="G341" s="47"/>
      <c r="H341" s="60"/>
      <c r="I341" s="50"/>
      <c r="J341" s="50"/>
      <c r="K341" s="50"/>
      <c r="L341" s="50"/>
      <c r="M341" s="124"/>
      <c r="N341" s="60"/>
      <c r="O341" s="5"/>
      <c r="P341" s="43"/>
      <c r="Q341" s="44"/>
      <c r="R341" s="44"/>
      <c r="S341" s="44"/>
      <c r="T341" s="44"/>
      <c r="U341" s="44"/>
      <c r="V341" s="44"/>
      <c r="W341" s="44"/>
      <c r="X341" s="44"/>
      <c r="Y341" s="44"/>
      <c r="Z341" s="44"/>
      <c r="AA341" s="44"/>
      <c r="AB341" s="44"/>
      <c r="AC341" s="44"/>
    </row>
    <row r="342" ht="12.0" customHeight="1" outlineLevel="1">
      <c r="A342" s="149"/>
      <c r="B342" s="47"/>
      <c r="C342" s="58"/>
      <c r="D342" s="47"/>
      <c r="E342" s="47"/>
      <c r="F342" s="47"/>
      <c r="G342" s="47"/>
      <c r="H342" s="60"/>
      <c r="I342" s="50"/>
      <c r="J342" s="50"/>
      <c r="K342" s="50"/>
      <c r="L342" s="50"/>
      <c r="M342" s="150"/>
      <c r="N342" s="60"/>
      <c r="O342" s="5"/>
      <c r="P342" s="43"/>
    </row>
    <row r="343" ht="12.0" customHeight="1">
      <c r="A343" s="29" t="s">
        <v>470</v>
      </c>
      <c r="B343" s="30" t="s">
        <v>471</v>
      </c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7"/>
      <c r="O343" s="5"/>
      <c r="P343" s="43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</row>
    <row r="344" ht="12.0" customHeight="1" outlineLevel="1">
      <c r="A344" s="92"/>
      <c r="B344" s="93"/>
      <c r="C344" s="94"/>
      <c r="D344" s="61"/>
      <c r="E344" s="61"/>
      <c r="F344" s="61"/>
      <c r="G344" s="61"/>
      <c r="H344" s="62"/>
      <c r="I344" s="50"/>
      <c r="J344" s="50"/>
      <c r="K344" s="50"/>
      <c r="L344" s="50"/>
      <c r="M344" s="95"/>
      <c r="N344" s="60"/>
      <c r="O344" s="5"/>
      <c r="P344" s="43"/>
      <c r="Q344" s="44"/>
      <c r="R344" s="44"/>
      <c r="S344" s="44"/>
      <c r="T344" s="44"/>
      <c r="U344" s="44"/>
      <c r="V344" s="44"/>
      <c r="W344" s="44"/>
      <c r="X344" s="44"/>
      <c r="Y344" s="44"/>
      <c r="Z344" s="44"/>
      <c r="AA344" s="44"/>
      <c r="AB344" s="44"/>
      <c r="AC344" s="44"/>
    </row>
    <row r="345" ht="11.25" customHeight="1" outlineLevel="1">
      <c r="A345" s="53"/>
      <c r="B345" s="54"/>
      <c r="C345" s="53"/>
      <c r="D345" s="161"/>
      <c r="E345" s="161"/>
      <c r="F345" s="161"/>
      <c r="G345" s="161"/>
      <c r="H345" s="162"/>
      <c r="I345" s="163"/>
      <c r="J345" s="164"/>
      <c r="K345" s="164"/>
      <c r="L345" s="164"/>
      <c r="M345" s="41"/>
      <c r="N345" s="42"/>
      <c r="O345" s="5"/>
      <c r="P345" s="43"/>
      <c r="Q345" s="44"/>
      <c r="R345" s="44"/>
      <c r="S345" s="44"/>
      <c r="T345" s="44"/>
      <c r="U345" s="44"/>
      <c r="V345" s="44"/>
      <c r="W345" s="44"/>
      <c r="X345" s="44"/>
      <c r="Y345" s="44"/>
      <c r="Z345" s="44"/>
      <c r="AA345" s="44"/>
      <c r="AB345" s="44"/>
      <c r="AC345" s="44"/>
    </row>
  </sheetData>
  <mergeCells count="814">
    <mergeCell ref="J294:J295"/>
    <mergeCell ref="K294:K295"/>
    <mergeCell ref="B299:N299"/>
    <mergeCell ref="B302:N302"/>
    <mergeCell ref="B305:N305"/>
    <mergeCell ref="B309:N309"/>
    <mergeCell ref="B313:N313"/>
    <mergeCell ref="B315:N315"/>
    <mergeCell ref="B322:N322"/>
    <mergeCell ref="J325:J326"/>
    <mergeCell ref="K325:K326"/>
    <mergeCell ref="L325:L326"/>
    <mergeCell ref="M325:M326"/>
    <mergeCell ref="N325:N326"/>
    <mergeCell ref="L247:L248"/>
    <mergeCell ref="M247:M248"/>
    <mergeCell ref="I245:I246"/>
    <mergeCell ref="J245:J246"/>
    <mergeCell ref="K245:K246"/>
    <mergeCell ref="L245:L246"/>
    <mergeCell ref="M245:M246"/>
    <mergeCell ref="N245:N246"/>
    <mergeCell ref="I247:I248"/>
    <mergeCell ref="L251:L252"/>
    <mergeCell ref="M251:M252"/>
    <mergeCell ref="B257:N257"/>
    <mergeCell ref="B261:N261"/>
    <mergeCell ref="B266:N266"/>
    <mergeCell ref="I249:I250"/>
    <mergeCell ref="J249:J250"/>
    <mergeCell ref="K249:K250"/>
    <mergeCell ref="L249:L250"/>
    <mergeCell ref="M249:M250"/>
    <mergeCell ref="N249:N250"/>
    <mergeCell ref="I251:I252"/>
    <mergeCell ref="N251:N252"/>
    <mergeCell ref="J251:J252"/>
    <mergeCell ref="K251:K252"/>
    <mergeCell ref="J263:J264"/>
    <mergeCell ref="K263:K264"/>
    <mergeCell ref="L263:L264"/>
    <mergeCell ref="M263:M264"/>
    <mergeCell ref="N263:N264"/>
    <mergeCell ref="I263:I264"/>
    <mergeCell ref="I278:I279"/>
    <mergeCell ref="J278:J279"/>
    <mergeCell ref="K278:K279"/>
    <mergeCell ref="L278:L279"/>
    <mergeCell ref="M278:M279"/>
    <mergeCell ref="N278:N279"/>
    <mergeCell ref="I325:I326"/>
    <mergeCell ref="I327:I328"/>
    <mergeCell ref="J327:J328"/>
    <mergeCell ref="K327:K328"/>
    <mergeCell ref="L327:L328"/>
    <mergeCell ref="M327:M328"/>
    <mergeCell ref="N327:N328"/>
    <mergeCell ref="L86:L87"/>
    <mergeCell ref="M86:M87"/>
    <mergeCell ref="L88:L89"/>
    <mergeCell ref="M88:M89"/>
    <mergeCell ref="N88:N89"/>
    <mergeCell ref="L90:L91"/>
    <mergeCell ref="M90:M91"/>
    <mergeCell ref="N90:N91"/>
    <mergeCell ref="J86:J87"/>
    <mergeCell ref="K86:K87"/>
    <mergeCell ref="I88:I89"/>
    <mergeCell ref="J88:J89"/>
    <mergeCell ref="K88:K89"/>
    <mergeCell ref="J90:J91"/>
    <mergeCell ref="K90:K91"/>
    <mergeCell ref="L96:L97"/>
    <mergeCell ref="M96:M97"/>
    <mergeCell ref="I94:I95"/>
    <mergeCell ref="J94:J95"/>
    <mergeCell ref="K94:K95"/>
    <mergeCell ref="L94:L95"/>
    <mergeCell ref="M94:M95"/>
    <mergeCell ref="N94:N95"/>
    <mergeCell ref="I96:I97"/>
    <mergeCell ref="N96:N97"/>
    <mergeCell ref="L106:L107"/>
    <mergeCell ref="M106:M107"/>
    <mergeCell ref="I102:I103"/>
    <mergeCell ref="J102:J103"/>
    <mergeCell ref="K102:K103"/>
    <mergeCell ref="L102:L103"/>
    <mergeCell ref="M102:M103"/>
    <mergeCell ref="N102:N103"/>
    <mergeCell ref="I106:I107"/>
    <mergeCell ref="N106:N107"/>
    <mergeCell ref="L76:L77"/>
    <mergeCell ref="M76:M77"/>
    <mergeCell ref="L78:L79"/>
    <mergeCell ref="M78:M79"/>
    <mergeCell ref="N78:N79"/>
    <mergeCell ref="L80:L81"/>
    <mergeCell ref="M80:M81"/>
    <mergeCell ref="N80:N81"/>
    <mergeCell ref="I74:I75"/>
    <mergeCell ref="J74:J75"/>
    <mergeCell ref="K74:K75"/>
    <mergeCell ref="L74:L75"/>
    <mergeCell ref="M74:M75"/>
    <mergeCell ref="N74:N75"/>
    <mergeCell ref="I76:I77"/>
    <mergeCell ref="N76:N77"/>
    <mergeCell ref="I80:I81"/>
    <mergeCell ref="I82:I83"/>
    <mergeCell ref="J82:J83"/>
    <mergeCell ref="K82:K83"/>
    <mergeCell ref="L82:L83"/>
    <mergeCell ref="M82:M83"/>
    <mergeCell ref="N82:N83"/>
    <mergeCell ref="J76:J77"/>
    <mergeCell ref="K76:K77"/>
    <mergeCell ref="I78:I79"/>
    <mergeCell ref="J78:J79"/>
    <mergeCell ref="K78:K79"/>
    <mergeCell ref="J80:J81"/>
    <mergeCell ref="K80:K81"/>
    <mergeCell ref="I84:I85"/>
    <mergeCell ref="J84:J85"/>
    <mergeCell ref="K84:K85"/>
    <mergeCell ref="L84:L85"/>
    <mergeCell ref="M84:M85"/>
    <mergeCell ref="N84:N85"/>
    <mergeCell ref="I86:I87"/>
    <mergeCell ref="N86:N87"/>
    <mergeCell ref="I90:I91"/>
    <mergeCell ref="I92:I93"/>
    <mergeCell ref="J92:J93"/>
    <mergeCell ref="K92:K93"/>
    <mergeCell ref="L92:L93"/>
    <mergeCell ref="M92:M93"/>
    <mergeCell ref="N92:N93"/>
    <mergeCell ref="J106:J107"/>
    <mergeCell ref="K106:K107"/>
    <mergeCell ref="I108:I109"/>
    <mergeCell ref="J108:J109"/>
    <mergeCell ref="K108:K109"/>
    <mergeCell ref="L108:L109"/>
    <mergeCell ref="M108:M109"/>
    <mergeCell ref="N108:N109"/>
    <mergeCell ref="J96:J97"/>
    <mergeCell ref="K96:K97"/>
    <mergeCell ref="J98:J99"/>
    <mergeCell ref="K98:K99"/>
    <mergeCell ref="L98:L99"/>
    <mergeCell ref="M98:M99"/>
    <mergeCell ref="N98:N99"/>
    <mergeCell ref="I98:I99"/>
    <mergeCell ref="I100:I101"/>
    <mergeCell ref="J100:J101"/>
    <mergeCell ref="K100:K101"/>
    <mergeCell ref="L100:L101"/>
    <mergeCell ref="M100:M101"/>
    <mergeCell ref="N100:N101"/>
    <mergeCell ref="B105:N105"/>
    <mergeCell ref="B111:N111"/>
    <mergeCell ref="B114:N114"/>
    <mergeCell ref="B116:N116"/>
    <mergeCell ref="B118:N118"/>
    <mergeCell ref="B123:N123"/>
    <mergeCell ref="B126:N126"/>
    <mergeCell ref="B129:N129"/>
    <mergeCell ref="I132:I133"/>
    <mergeCell ref="J132:J133"/>
    <mergeCell ref="K132:K133"/>
    <mergeCell ref="L132:L133"/>
    <mergeCell ref="M132:M133"/>
    <mergeCell ref="N132:N133"/>
    <mergeCell ref="B141:N141"/>
    <mergeCell ref="B163:N163"/>
    <mergeCell ref="J166:J167"/>
    <mergeCell ref="K166:K167"/>
    <mergeCell ref="L166:L167"/>
    <mergeCell ref="M166:M167"/>
    <mergeCell ref="N166:N167"/>
    <mergeCell ref="I166:I167"/>
    <mergeCell ref="I168:I169"/>
    <mergeCell ref="J168:J169"/>
    <mergeCell ref="K168:K169"/>
    <mergeCell ref="L168:L169"/>
    <mergeCell ref="M168:M169"/>
    <mergeCell ref="N168:N169"/>
    <mergeCell ref="J172:J173"/>
    <mergeCell ref="K172:K173"/>
    <mergeCell ref="L172:L173"/>
    <mergeCell ref="M172:M173"/>
    <mergeCell ref="I170:I171"/>
    <mergeCell ref="J170:J171"/>
    <mergeCell ref="K170:K171"/>
    <mergeCell ref="L170:L171"/>
    <mergeCell ref="M170:M171"/>
    <mergeCell ref="N170:N171"/>
    <mergeCell ref="N172:N173"/>
    <mergeCell ref="I172:I173"/>
    <mergeCell ref="I174:I175"/>
    <mergeCell ref="J174:J175"/>
    <mergeCell ref="K174:K175"/>
    <mergeCell ref="L174:L175"/>
    <mergeCell ref="M174:M175"/>
    <mergeCell ref="N174:N175"/>
    <mergeCell ref="L181:L182"/>
    <mergeCell ref="M181:M182"/>
    <mergeCell ref="L183:L184"/>
    <mergeCell ref="M183:M184"/>
    <mergeCell ref="N183:N184"/>
    <mergeCell ref="L185:L186"/>
    <mergeCell ref="M185:M186"/>
    <mergeCell ref="N185:N186"/>
    <mergeCell ref="I176:I177"/>
    <mergeCell ref="J176:J177"/>
    <mergeCell ref="K176:K177"/>
    <mergeCell ref="L176:L177"/>
    <mergeCell ref="M176:M177"/>
    <mergeCell ref="N176:N177"/>
    <mergeCell ref="I181:I182"/>
    <mergeCell ref="N181:N182"/>
    <mergeCell ref="I185:I186"/>
    <mergeCell ref="I187:I188"/>
    <mergeCell ref="J187:J188"/>
    <mergeCell ref="K187:K188"/>
    <mergeCell ref="L187:L188"/>
    <mergeCell ref="M187:M188"/>
    <mergeCell ref="N187:N188"/>
    <mergeCell ref="J181:J182"/>
    <mergeCell ref="K181:K182"/>
    <mergeCell ref="I183:I184"/>
    <mergeCell ref="J183:J184"/>
    <mergeCell ref="K183:K184"/>
    <mergeCell ref="J185:J186"/>
    <mergeCell ref="K185:K186"/>
    <mergeCell ref="L294:L295"/>
    <mergeCell ref="M294:M295"/>
    <mergeCell ref="I285:I286"/>
    <mergeCell ref="J285:J286"/>
    <mergeCell ref="K285:K286"/>
    <mergeCell ref="L285:L286"/>
    <mergeCell ref="M285:M286"/>
    <mergeCell ref="N285:N286"/>
    <mergeCell ref="I294:I295"/>
    <mergeCell ref="N294:N295"/>
    <mergeCell ref="J50:J51"/>
    <mergeCell ref="K50:K51"/>
    <mergeCell ref="J52:J53"/>
    <mergeCell ref="K52:K53"/>
    <mergeCell ref="L52:L53"/>
    <mergeCell ref="M52:M53"/>
    <mergeCell ref="N52:N53"/>
    <mergeCell ref="I52:I53"/>
    <mergeCell ref="I54:I55"/>
    <mergeCell ref="J54:J55"/>
    <mergeCell ref="K54:K55"/>
    <mergeCell ref="L54:L55"/>
    <mergeCell ref="M54:M55"/>
    <mergeCell ref="N54:N55"/>
    <mergeCell ref="M32:M33"/>
    <mergeCell ref="N32:N33"/>
    <mergeCell ref="J34:J35"/>
    <mergeCell ref="K34:K35"/>
    <mergeCell ref="L34:L35"/>
    <mergeCell ref="M34:M35"/>
    <mergeCell ref="N34:N35"/>
    <mergeCell ref="I34:I35"/>
    <mergeCell ref="I36:I37"/>
    <mergeCell ref="J36:J37"/>
    <mergeCell ref="K36:K37"/>
    <mergeCell ref="L36:L37"/>
    <mergeCell ref="M36:M37"/>
    <mergeCell ref="N36:N37"/>
    <mergeCell ref="L40:L41"/>
    <mergeCell ref="M40:M41"/>
    <mergeCell ref="L42:L43"/>
    <mergeCell ref="M42:M43"/>
    <mergeCell ref="N42:N43"/>
    <mergeCell ref="L44:L45"/>
    <mergeCell ref="M44:M45"/>
    <mergeCell ref="N44:N45"/>
    <mergeCell ref="I38:I39"/>
    <mergeCell ref="J38:J39"/>
    <mergeCell ref="K38:K39"/>
    <mergeCell ref="L38:L39"/>
    <mergeCell ref="M38:M39"/>
    <mergeCell ref="N38:N39"/>
    <mergeCell ref="I40:I41"/>
    <mergeCell ref="N40:N41"/>
    <mergeCell ref="I44:I45"/>
    <mergeCell ref="I46:I47"/>
    <mergeCell ref="J46:J47"/>
    <mergeCell ref="K46:K47"/>
    <mergeCell ref="L46:L47"/>
    <mergeCell ref="M46:M47"/>
    <mergeCell ref="N46:N47"/>
    <mergeCell ref="J40:J41"/>
    <mergeCell ref="K40:K41"/>
    <mergeCell ref="I42:I43"/>
    <mergeCell ref="J42:J43"/>
    <mergeCell ref="K42:K43"/>
    <mergeCell ref="J44:J45"/>
    <mergeCell ref="K44:K45"/>
    <mergeCell ref="I56:I57"/>
    <mergeCell ref="J56:J57"/>
    <mergeCell ref="K56:K57"/>
    <mergeCell ref="L56:L57"/>
    <mergeCell ref="M56:M57"/>
    <mergeCell ref="N56:N57"/>
    <mergeCell ref="I12:I13"/>
    <mergeCell ref="J12:J13"/>
    <mergeCell ref="J16:J17"/>
    <mergeCell ref="K16:K17"/>
    <mergeCell ref="L16:L17"/>
    <mergeCell ref="M16:M17"/>
    <mergeCell ref="N16:N17"/>
    <mergeCell ref="I16:I17"/>
    <mergeCell ref="I20:I21"/>
    <mergeCell ref="J20:J21"/>
    <mergeCell ref="K20:K21"/>
    <mergeCell ref="L20:L21"/>
    <mergeCell ref="M20:M21"/>
    <mergeCell ref="N20:N21"/>
    <mergeCell ref="L24:L25"/>
    <mergeCell ref="M24:M25"/>
    <mergeCell ref="I22:I23"/>
    <mergeCell ref="J22:J23"/>
    <mergeCell ref="K22:K23"/>
    <mergeCell ref="L22:L23"/>
    <mergeCell ref="M22:M23"/>
    <mergeCell ref="N22:N23"/>
    <mergeCell ref="I24:I25"/>
    <mergeCell ref="N24:N25"/>
    <mergeCell ref="I26:I27"/>
    <mergeCell ref="I28:I29"/>
    <mergeCell ref="J28:J29"/>
    <mergeCell ref="K28:K29"/>
    <mergeCell ref="L28:L29"/>
    <mergeCell ref="M28:M29"/>
    <mergeCell ref="N28:N29"/>
    <mergeCell ref="J24:J25"/>
    <mergeCell ref="K24:K25"/>
    <mergeCell ref="J26:J27"/>
    <mergeCell ref="K26:K27"/>
    <mergeCell ref="L26:L27"/>
    <mergeCell ref="M26:M27"/>
    <mergeCell ref="N26:N27"/>
    <mergeCell ref="K12:K13"/>
    <mergeCell ref="L12:L13"/>
    <mergeCell ref="M12:M13"/>
    <mergeCell ref="N12:N13"/>
    <mergeCell ref="B15:N15"/>
    <mergeCell ref="B19:N19"/>
    <mergeCell ref="A1:A4"/>
    <mergeCell ref="B1:N4"/>
    <mergeCell ref="A5:N7"/>
    <mergeCell ref="B8:N8"/>
    <mergeCell ref="A9:N9"/>
    <mergeCell ref="B11:N11"/>
    <mergeCell ref="A12:A13"/>
    <mergeCell ref="B12:B13"/>
    <mergeCell ref="C12:C13"/>
    <mergeCell ref="A16:A17"/>
    <mergeCell ref="B16:B17"/>
    <mergeCell ref="C16:C17"/>
    <mergeCell ref="B20:B21"/>
    <mergeCell ref="C20:C21"/>
    <mergeCell ref="B30:B31"/>
    <mergeCell ref="C30:C31"/>
    <mergeCell ref="I30:I31"/>
    <mergeCell ref="J30:J31"/>
    <mergeCell ref="K30:K31"/>
    <mergeCell ref="L30:L31"/>
    <mergeCell ref="M30:M31"/>
    <mergeCell ref="N30:N31"/>
    <mergeCell ref="A32:A33"/>
    <mergeCell ref="B32:B33"/>
    <mergeCell ref="C32:C33"/>
    <mergeCell ref="I32:I33"/>
    <mergeCell ref="J32:J33"/>
    <mergeCell ref="K32:K33"/>
    <mergeCell ref="L32:L33"/>
    <mergeCell ref="B50:B51"/>
    <mergeCell ref="C50:C51"/>
    <mergeCell ref="A46:A47"/>
    <mergeCell ref="B46:B47"/>
    <mergeCell ref="C46:C47"/>
    <mergeCell ref="A48:A49"/>
    <mergeCell ref="B48:B49"/>
    <mergeCell ref="C48:C49"/>
    <mergeCell ref="A50:A51"/>
    <mergeCell ref="B56:B57"/>
    <mergeCell ref="C56:C57"/>
    <mergeCell ref="A52:A53"/>
    <mergeCell ref="B52:B53"/>
    <mergeCell ref="C52:C53"/>
    <mergeCell ref="A54:A55"/>
    <mergeCell ref="B54:B55"/>
    <mergeCell ref="C54:C55"/>
    <mergeCell ref="A56:A57"/>
    <mergeCell ref="I48:I49"/>
    <mergeCell ref="J48:J49"/>
    <mergeCell ref="K48:K49"/>
    <mergeCell ref="L48:L49"/>
    <mergeCell ref="M48:M49"/>
    <mergeCell ref="N48:N49"/>
    <mergeCell ref="I50:I51"/>
    <mergeCell ref="N50:N51"/>
    <mergeCell ref="L50:L51"/>
    <mergeCell ref="M50:M51"/>
    <mergeCell ref="J58:J59"/>
    <mergeCell ref="K58:K59"/>
    <mergeCell ref="L58:L59"/>
    <mergeCell ref="M58:M59"/>
    <mergeCell ref="N58:N59"/>
    <mergeCell ref="I58:I59"/>
    <mergeCell ref="I60:I61"/>
    <mergeCell ref="J60:J61"/>
    <mergeCell ref="K60:K61"/>
    <mergeCell ref="L60:L61"/>
    <mergeCell ref="M60:M61"/>
    <mergeCell ref="N60:N61"/>
    <mergeCell ref="L66:L67"/>
    <mergeCell ref="M66:M67"/>
    <mergeCell ref="L68:L69"/>
    <mergeCell ref="M68:M69"/>
    <mergeCell ref="N68:N69"/>
    <mergeCell ref="L70:L71"/>
    <mergeCell ref="M70:M71"/>
    <mergeCell ref="N70:N71"/>
    <mergeCell ref="I62:I63"/>
    <mergeCell ref="J62:J63"/>
    <mergeCell ref="K62:K63"/>
    <mergeCell ref="L62:L63"/>
    <mergeCell ref="M62:M63"/>
    <mergeCell ref="N62:N63"/>
    <mergeCell ref="I66:I67"/>
    <mergeCell ref="N66:N67"/>
    <mergeCell ref="I70:I71"/>
    <mergeCell ref="I72:I73"/>
    <mergeCell ref="J72:J73"/>
    <mergeCell ref="K72:K73"/>
    <mergeCell ref="L72:L73"/>
    <mergeCell ref="M72:M73"/>
    <mergeCell ref="N72:N73"/>
    <mergeCell ref="J66:J67"/>
    <mergeCell ref="K66:K67"/>
    <mergeCell ref="I68:I69"/>
    <mergeCell ref="J68:J69"/>
    <mergeCell ref="K68:K69"/>
    <mergeCell ref="J70:J71"/>
    <mergeCell ref="K70:K71"/>
    <mergeCell ref="B62:B63"/>
    <mergeCell ref="C62:C63"/>
    <mergeCell ref="A58:A59"/>
    <mergeCell ref="B58:B59"/>
    <mergeCell ref="C58:C59"/>
    <mergeCell ref="A60:A61"/>
    <mergeCell ref="B60:B61"/>
    <mergeCell ref="C60:C61"/>
    <mergeCell ref="A62:A63"/>
    <mergeCell ref="B70:B71"/>
    <mergeCell ref="C70:C71"/>
    <mergeCell ref="A66:A67"/>
    <mergeCell ref="B66:B67"/>
    <mergeCell ref="C66:C67"/>
    <mergeCell ref="A68:A69"/>
    <mergeCell ref="B68:B69"/>
    <mergeCell ref="C68:C69"/>
    <mergeCell ref="A70:A71"/>
    <mergeCell ref="B76:B77"/>
    <mergeCell ref="C76:C77"/>
    <mergeCell ref="A72:A73"/>
    <mergeCell ref="B72:B73"/>
    <mergeCell ref="C72:C73"/>
    <mergeCell ref="A74:A75"/>
    <mergeCell ref="B74:B75"/>
    <mergeCell ref="C74:C75"/>
    <mergeCell ref="A76:A77"/>
    <mergeCell ref="B82:B83"/>
    <mergeCell ref="C82:C83"/>
    <mergeCell ref="A78:A79"/>
    <mergeCell ref="B78:B79"/>
    <mergeCell ref="C78:C79"/>
    <mergeCell ref="A80:A81"/>
    <mergeCell ref="B80:B81"/>
    <mergeCell ref="C80:C81"/>
    <mergeCell ref="A82:A83"/>
    <mergeCell ref="B88:B89"/>
    <mergeCell ref="C88:C89"/>
    <mergeCell ref="A84:A85"/>
    <mergeCell ref="B84:B85"/>
    <mergeCell ref="C84:C85"/>
    <mergeCell ref="A86:A87"/>
    <mergeCell ref="B86:B87"/>
    <mergeCell ref="C86:C87"/>
    <mergeCell ref="A88:A89"/>
    <mergeCell ref="B94:B95"/>
    <mergeCell ref="C94:C95"/>
    <mergeCell ref="A90:A91"/>
    <mergeCell ref="B90:B91"/>
    <mergeCell ref="C90:C91"/>
    <mergeCell ref="A92:A93"/>
    <mergeCell ref="B92:B93"/>
    <mergeCell ref="C92:C93"/>
    <mergeCell ref="A94:A95"/>
    <mergeCell ref="B100:B101"/>
    <mergeCell ref="C100:C101"/>
    <mergeCell ref="A96:A97"/>
    <mergeCell ref="B96:B97"/>
    <mergeCell ref="C96:C97"/>
    <mergeCell ref="A98:A99"/>
    <mergeCell ref="B98:B99"/>
    <mergeCell ref="C98:C99"/>
    <mergeCell ref="A100:A101"/>
    <mergeCell ref="B168:B169"/>
    <mergeCell ref="C168:C169"/>
    <mergeCell ref="A132:A133"/>
    <mergeCell ref="B132:B133"/>
    <mergeCell ref="C132:C133"/>
    <mergeCell ref="A166:A167"/>
    <mergeCell ref="B166:B167"/>
    <mergeCell ref="C166:C167"/>
    <mergeCell ref="A168:A169"/>
    <mergeCell ref="B229:B230"/>
    <mergeCell ref="C229:C230"/>
    <mergeCell ref="A215:A216"/>
    <mergeCell ref="B215:B216"/>
    <mergeCell ref="C215:C216"/>
    <mergeCell ref="A217:A218"/>
    <mergeCell ref="B217:B218"/>
    <mergeCell ref="C217:C218"/>
    <mergeCell ref="A229:A230"/>
    <mergeCell ref="B235:B236"/>
    <mergeCell ref="C235:C236"/>
    <mergeCell ref="A231:A232"/>
    <mergeCell ref="B231:B232"/>
    <mergeCell ref="C231:C232"/>
    <mergeCell ref="A233:A234"/>
    <mergeCell ref="B233:B234"/>
    <mergeCell ref="C233:C234"/>
    <mergeCell ref="A235:A236"/>
    <mergeCell ref="B241:B242"/>
    <mergeCell ref="C241:C242"/>
    <mergeCell ref="A237:A238"/>
    <mergeCell ref="B237:B238"/>
    <mergeCell ref="C237:C238"/>
    <mergeCell ref="A239:A240"/>
    <mergeCell ref="B239:B240"/>
    <mergeCell ref="C239:C240"/>
    <mergeCell ref="A241:A242"/>
    <mergeCell ref="B247:B248"/>
    <mergeCell ref="C247:C248"/>
    <mergeCell ref="A243:A244"/>
    <mergeCell ref="B243:B244"/>
    <mergeCell ref="C243:C244"/>
    <mergeCell ref="A245:A246"/>
    <mergeCell ref="B245:B246"/>
    <mergeCell ref="C245:C246"/>
    <mergeCell ref="A247:A248"/>
    <mergeCell ref="B263:B264"/>
    <mergeCell ref="C263:C264"/>
    <mergeCell ref="A249:A250"/>
    <mergeCell ref="B249:B250"/>
    <mergeCell ref="C249:C250"/>
    <mergeCell ref="A251:A252"/>
    <mergeCell ref="B251:B252"/>
    <mergeCell ref="C251:C252"/>
    <mergeCell ref="A263:A264"/>
    <mergeCell ref="B294:B295"/>
    <mergeCell ref="C294:C295"/>
    <mergeCell ref="A278:A279"/>
    <mergeCell ref="B278:B279"/>
    <mergeCell ref="C278:C279"/>
    <mergeCell ref="A285:A286"/>
    <mergeCell ref="B285:B286"/>
    <mergeCell ref="C285:C286"/>
    <mergeCell ref="A294:A295"/>
    <mergeCell ref="A20:A21"/>
    <mergeCell ref="A22:A23"/>
    <mergeCell ref="B22:B23"/>
    <mergeCell ref="C22:C23"/>
    <mergeCell ref="A24:A25"/>
    <mergeCell ref="B24:B25"/>
    <mergeCell ref="C24:C25"/>
    <mergeCell ref="A26:A27"/>
    <mergeCell ref="B26:B27"/>
    <mergeCell ref="C26:C27"/>
    <mergeCell ref="A28:A29"/>
    <mergeCell ref="B28:B29"/>
    <mergeCell ref="C28:C29"/>
    <mergeCell ref="A30:A31"/>
    <mergeCell ref="B38:B39"/>
    <mergeCell ref="C38:C39"/>
    <mergeCell ref="A34:A35"/>
    <mergeCell ref="B34:B35"/>
    <mergeCell ref="C34:C35"/>
    <mergeCell ref="A36:A37"/>
    <mergeCell ref="B36:B37"/>
    <mergeCell ref="C36:C37"/>
    <mergeCell ref="A38:A39"/>
    <mergeCell ref="B44:B45"/>
    <mergeCell ref="C44:C45"/>
    <mergeCell ref="A40:A41"/>
    <mergeCell ref="B40:B41"/>
    <mergeCell ref="C40:C41"/>
    <mergeCell ref="A42:A43"/>
    <mergeCell ref="B42:B43"/>
    <mergeCell ref="C42:C43"/>
    <mergeCell ref="A44:A45"/>
    <mergeCell ref="B332:B333"/>
    <mergeCell ref="C332:C333"/>
    <mergeCell ref="A325:A326"/>
    <mergeCell ref="B325:B326"/>
    <mergeCell ref="C325:C326"/>
    <mergeCell ref="A327:A328"/>
    <mergeCell ref="B327:B328"/>
    <mergeCell ref="C327:C328"/>
    <mergeCell ref="A332:A333"/>
    <mergeCell ref="B108:B109"/>
    <mergeCell ref="C108:C109"/>
    <mergeCell ref="A102:A103"/>
    <mergeCell ref="B102:B103"/>
    <mergeCell ref="C102:C103"/>
    <mergeCell ref="A106:A107"/>
    <mergeCell ref="B106:B107"/>
    <mergeCell ref="C106:C107"/>
    <mergeCell ref="A108:A109"/>
    <mergeCell ref="B174:B175"/>
    <mergeCell ref="C174:C175"/>
    <mergeCell ref="A170:A171"/>
    <mergeCell ref="B170:B171"/>
    <mergeCell ref="C170:C171"/>
    <mergeCell ref="A172:A173"/>
    <mergeCell ref="B172:B173"/>
    <mergeCell ref="C172:C173"/>
    <mergeCell ref="A174:A175"/>
    <mergeCell ref="B183:B184"/>
    <mergeCell ref="C183:C184"/>
    <mergeCell ref="A176:A177"/>
    <mergeCell ref="B176:B177"/>
    <mergeCell ref="C176:C177"/>
    <mergeCell ref="A181:A182"/>
    <mergeCell ref="B181:B182"/>
    <mergeCell ref="C181:C182"/>
    <mergeCell ref="A183:A184"/>
    <mergeCell ref="B189:B190"/>
    <mergeCell ref="C189:C190"/>
    <mergeCell ref="A185:A186"/>
    <mergeCell ref="B185:B186"/>
    <mergeCell ref="C185:C186"/>
    <mergeCell ref="A187:A188"/>
    <mergeCell ref="B187:B188"/>
    <mergeCell ref="C187:C188"/>
    <mergeCell ref="A189:A190"/>
    <mergeCell ref="B195:B196"/>
    <mergeCell ref="C195:C196"/>
    <mergeCell ref="A191:A192"/>
    <mergeCell ref="B191:B192"/>
    <mergeCell ref="C191:C192"/>
    <mergeCell ref="A193:A194"/>
    <mergeCell ref="B193:B194"/>
    <mergeCell ref="C193:C194"/>
    <mergeCell ref="A195:A196"/>
    <mergeCell ref="B201:B202"/>
    <mergeCell ref="C201:C202"/>
    <mergeCell ref="A197:A198"/>
    <mergeCell ref="B197:B198"/>
    <mergeCell ref="C197:C198"/>
    <mergeCell ref="A199:A200"/>
    <mergeCell ref="B199:B200"/>
    <mergeCell ref="C199:C200"/>
    <mergeCell ref="A201:A202"/>
    <mergeCell ref="B213:B214"/>
    <mergeCell ref="C213:C214"/>
    <mergeCell ref="A206:A207"/>
    <mergeCell ref="B206:B207"/>
    <mergeCell ref="C206:C207"/>
    <mergeCell ref="A211:A212"/>
    <mergeCell ref="B211:B212"/>
    <mergeCell ref="C211:C212"/>
    <mergeCell ref="A213:A214"/>
    <mergeCell ref="J201:J202"/>
    <mergeCell ref="K201:K202"/>
    <mergeCell ref="J206:J207"/>
    <mergeCell ref="K206:K207"/>
    <mergeCell ref="L206:L207"/>
    <mergeCell ref="M206:M207"/>
    <mergeCell ref="N206:N207"/>
    <mergeCell ref="I206:I207"/>
    <mergeCell ref="I211:I212"/>
    <mergeCell ref="J211:J212"/>
    <mergeCell ref="K211:K212"/>
    <mergeCell ref="L211:L212"/>
    <mergeCell ref="M211:M212"/>
    <mergeCell ref="N211:N212"/>
    <mergeCell ref="L191:L192"/>
    <mergeCell ref="M191:M192"/>
    <mergeCell ref="L193:L194"/>
    <mergeCell ref="M193:M194"/>
    <mergeCell ref="N193:N194"/>
    <mergeCell ref="L195:L196"/>
    <mergeCell ref="M195:M196"/>
    <mergeCell ref="N195:N196"/>
    <mergeCell ref="J191:J192"/>
    <mergeCell ref="K191:K192"/>
    <mergeCell ref="I193:I194"/>
    <mergeCell ref="J193:J194"/>
    <mergeCell ref="K193:K194"/>
    <mergeCell ref="J195:J196"/>
    <mergeCell ref="K195:K196"/>
    <mergeCell ref="I189:I190"/>
    <mergeCell ref="J189:J190"/>
    <mergeCell ref="K189:K190"/>
    <mergeCell ref="L189:L190"/>
    <mergeCell ref="M189:M190"/>
    <mergeCell ref="N189:N190"/>
    <mergeCell ref="I191:I192"/>
    <mergeCell ref="N191:N192"/>
    <mergeCell ref="I195:I196"/>
    <mergeCell ref="I197:I198"/>
    <mergeCell ref="J197:J198"/>
    <mergeCell ref="K197:K198"/>
    <mergeCell ref="L197:L198"/>
    <mergeCell ref="M197:M198"/>
    <mergeCell ref="N197:N198"/>
    <mergeCell ref="L201:L202"/>
    <mergeCell ref="M201:M202"/>
    <mergeCell ref="I199:I200"/>
    <mergeCell ref="J199:J200"/>
    <mergeCell ref="K199:K200"/>
    <mergeCell ref="L199:L200"/>
    <mergeCell ref="M199:M200"/>
    <mergeCell ref="N199:N200"/>
    <mergeCell ref="I201:I202"/>
    <mergeCell ref="N201:N202"/>
    <mergeCell ref="M217:M218"/>
    <mergeCell ref="N217:N218"/>
    <mergeCell ref="J215:J216"/>
    <mergeCell ref="K215:K216"/>
    <mergeCell ref="N215:N216"/>
    <mergeCell ref="I217:I218"/>
    <mergeCell ref="J217:J218"/>
    <mergeCell ref="K217:K218"/>
    <mergeCell ref="L217:L218"/>
    <mergeCell ref="I332:I333"/>
    <mergeCell ref="J332:J333"/>
    <mergeCell ref="K332:K333"/>
    <mergeCell ref="L332:L333"/>
    <mergeCell ref="M332:M333"/>
    <mergeCell ref="N332:N333"/>
    <mergeCell ref="B339:N339"/>
    <mergeCell ref="B343:N343"/>
    <mergeCell ref="L237:L238"/>
    <mergeCell ref="M237:M238"/>
    <mergeCell ref="L239:L240"/>
    <mergeCell ref="M239:M240"/>
    <mergeCell ref="N239:N240"/>
    <mergeCell ref="L241:L242"/>
    <mergeCell ref="M241:M242"/>
    <mergeCell ref="N241:N242"/>
    <mergeCell ref="J237:J238"/>
    <mergeCell ref="K237:K238"/>
    <mergeCell ref="I239:I240"/>
    <mergeCell ref="J239:J240"/>
    <mergeCell ref="K239:K240"/>
    <mergeCell ref="J241:J242"/>
    <mergeCell ref="K241:K242"/>
    <mergeCell ref="I213:I214"/>
    <mergeCell ref="J213:J214"/>
    <mergeCell ref="K213:K214"/>
    <mergeCell ref="L213:L214"/>
    <mergeCell ref="M213:M214"/>
    <mergeCell ref="N213:N214"/>
    <mergeCell ref="I215:I216"/>
    <mergeCell ref="L215:L216"/>
    <mergeCell ref="M215:M216"/>
    <mergeCell ref="B226:N226"/>
    <mergeCell ref="I229:I230"/>
    <mergeCell ref="J229:J230"/>
    <mergeCell ref="K229:K230"/>
    <mergeCell ref="L229:L230"/>
    <mergeCell ref="M229:M230"/>
    <mergeCell ref="N229:N230"/>
    <mergeCell ref="J231:J232"/>
    <mergeCell ref="K231:K232"/>
    <mergeCell ref="L231:L232"/>
    <mergeCell ref="M231:M232"/>
    <mergeCell ref="N231:N232"/>
    <mergeCell ref="I231:I232"/>
    <mergeCell ref="I233:I234"/>
    <mergeCell ref="J233:J234"/>
    <mergeCell ref="K233:K234"/>
    <mergeCell ref="L233:L234"/>
    <mergeCell ref="M233:M234"/>
    <mergeCell ref="N233:N234"/>
    <mergeCell ref="I235:I236"/>
    <mergeCell ref="J235:J236"/>
    <mergeCell ref="K235:K236"/>
    <mergeCell ref="L235:L236"/>
    <mergeCell ref="M235:M236"/>
    <mergeCell ref="N235:N236"/>
    <mergeCell ref="I237:I238"/>
    <mergeCell ref="N237:N238"/>
    <mergeCell ref="I241:I242"/>
    <mergeCell ref="I243:I244"/>
    <mergeCell ref="J243:J244"/>
    <mergeCell ref="K243:K244"/>
    <mergeCell ref="L243:L244"/>
    <mergeCell ref="M243:M244"/>
    <mergeCell ref="N243:N244"/>
    <mergeCell ref="J247:J248"/>
    <mergeCell ref="K247:K248"/>
    <mergeCell ref="N247:N248"/>
  </mergeCells>
  <printOptions/>
  <pageMargins bottom="1.06319444444444" footer="0.0" header="0.0" left="0.7875" right="0.7875" top="1.06319444444444"/>
  <pageSetup paperSize="9" orientation="landscape"/>
  <headerFooter>
    <oddHeader>&amp;C&amp;A</oddHeader>
    <oddFooter>&amp;CPágina &amp;P</oddFooter>
  </headerFooter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2018-09-29T13:04:57Z</dcterms:created>
  <dc:creator>SMC-Engenharia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